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1640"/>
  </bookViews>
  <sheets>
    <sheet name="Instructions" sheetId="8" r:id="rId1"/>
    <sheet name="Project Overview" sheetId="6" r:id="rId2"/>
    <sheet name="Income" sheetId="1" r:id="rId3"/>
    <sheet name="Expenses" sheetId="5" r:id="rId4"/>
    <sheet name="Sources and Uses" sheetId="3" r:id="rId5"/>
    <sheet name="Operating Proforma" sheetId="4" r:id="rId6"/>
  </sheets>
  <definedNames>
    <definedName name="_xlnm.Print_Area" localSheetId="3">Expenses!$A$1:$L$61</definedName>
    <definedName name="_xlnm.Print_Area" localSheetId="2">Income!$A$1:$Q$46</definedName>
    <definedName name="_xlnm.Print_Area" localSheetId="5">'Operating Proforma'!$A$1:$J$51</definedName>
    <definedName name="_xlnm.Print_Area" localSheetId="1">'Project Overview'!$A$1:$J$36</definedName>
    <definedName name="_xlnm.Print_Area" localSheetId="4">'Sources and Uses'!$A$1:$O$81</definedName>
  </definedNames>
  <calcPr calcId="125725"/>
</workbook>
</file>

<file path=xl/calcChain.xml><?xml version="1.0" encoding="utf-8"?>
<calcChain xmlns="http://schemas.openxmlformats.org/spreadsheetml/2006/main">
  <c r="G47" i="4"/>
  <c r="F47"/>
  <c r="E47"/>
  <c r="D47"/>
  <c r="C47"/>
  <c r="C45"/>
  <c r="C44"/>
  <c r="D44" s="1"/>
  <c r="I60" i="5"/>
  <c r="A20" i="1"/>
  <c r="K48" i="5"/>
  <c r="B25" i="6"/>
  <c r="F36"/>
  <c r="H33"/>
  <c r="H32"/>
  <c r="H31"/>
  <c r="H30"/>
  <c r="H29"/>
  <c r="D36"/>
  <c r="B36"/>
  <c r="Q11" i="1"/>
  <c r="Q12"/>
  <c r="Q13"/>
  <c r="Q14"/>
  <c r="Q15"/>
  <c r="Q16"/>
  <c r="Q17"/>
  <c r="Q10"/>
  <c r="I39"/>
  <c r="C5" i="5"/>
  <c r="H36" i="6" l="1"/>
  <c r="Q26" i="1"/>
  <c r="Q27" s="1"/>
  <c r="Q25"/>
  <c r="E13" i="3"/>
  <c r="M76" l="1"/>
  <c r="I71"/>
  <c r="I66"/>
  <c r="I65"/>
  <c r="I75"/>
  <c r="F12" i="4" s="1"/>
  <c r="C23" s="1"/>
  <c r="I47" i="3"/>
  <c r="I22"/>
  <c r="I15"/>
  <c r="I11"/>
  <c r="G43" i="5"/>
  <c r="G44"/>
  <c r="G45"/>
  <c r="G46"/>
  <c r="G47"/>
  <c r="G50"/>
  <c r="G51"/>
  <c r="G52"/>
  <c r="G53"/>
  <c r="G54"/>
  <c r="G55"/>
  <c r="G56"/>
  <c r="G57"/>
  <c r="G42"/>
  <c r="G41"/>
  <c r="G40"/>
  <c r="G39"/>
  <c r="G38"/>
  <c r="G37"/>
  <c r="G36"/>
  <c r="G35"/>
  <c r="G33"/>
  <c r="G32"/>
  <c r="G31"/>
  <c r="G30"/>
  <c r="G29"/>
  <c r="G26"/>
  <c r="G25"/>
  <c r="G24"/>
  <c r="G23"/>
  <c r="G20"/>
  <c r="G19"/>
  <c r="G18"/>
  <c r="G17"/>
  <c r="G16"/>
  <c r="G34"/>
  <c r="G15"/>
  <c r="G14"/>
  <c r="G13"/>
  <c r="G10"/>
  <c r="G9"/>
  <c r="G8"/>
  <c r="G12"/>
  <c r="G11"/>
  <c r="K60"/>
  <c r="K58"/>
  <c r="K27"/>
  <c r="K21"/>
  <c r="O33" i="1"/>
  <c r="K17"/>
  <c r="K16"/>
  <c r="K15"/>
  <c r="K14"/>
  <c r="K13"/>
  <c r="K12"/>
  <c r="K11"/>
  <c r="K10"/>
  <c r="E39" i="4" l="1"/>
  <c r="C39"/>
  <c r="D39"/>
  <c r="E31"/>
  <c r="F23"/>
  <c r="F31"/>
  <c r="G23"/>
  <c r="F39"/>
  <c r="G31"/>
  <c r="C31"/>
  <c r="D23"/>
  <c r="G39"/>
  <c r="D31"/>
  <c r="E23"/>
  <c r="K59" i="5"/>
  <c r="K61" s="1"/>
  <c r="F10" i="4" s="1"/>
  <c r="C21" s="1"/>
  <c r="D21" s="1"/>
  <c r="E21" s="1"/>
  <c r="F21" s="1"/>
  <c r="G21" s="1"/>
  <c r="C29" s="1"/>
  <c r="D29" s="1"/>
  <c r="E29" s="1"/>
  <c r="F29" s="1"/>
  <c r="G29" s="1"/>
  <c r="C37" s="1"/>
  <c r="D37" s="1"/>
  <c r="E37" s="1"/>
  <c r="F37" s="1"/>
  <c r="G37" s="1"/>
  <c r="D45" s="1"/>
  <c r="E45" s="1"/>
  <c r="F45" s="1"/>
  <c r="G45" s="1"/>
  <c r="K23" i="3"/>
  <c r="G49"/>
  <c r="Q22" i="1"/>
  <c r="F6" i="4"/>
  <c r="Q29" i="1" l="1"/>
  <c r="O32" s="1"/>
  <c r="Q34" s="1"/>
  <c r="F5" i="4"/>
  <c r="H7" s="1"/>
  <c r="G78" i="3"/>
  <c r="G81" s="1"/>
  <c r="G52" s="1"/>
  <c r="I54" s="1"/>
  <c r="K55" s="1"/>
  <c r="Q36" i="1" l="1"/>
  <c r="H9" i="4" s="1"/>
  <c r="H11" s="1"/>
  <c r="F8"/>
  <c r="C20"/>
  <c r="D20" s="1"/>
  <c r="E20" s="1"/>
  <c r="F20" s="1"/>
  <c r="G20" s="1"/>
  <c r="C28" s="1"/>
  <c r="D28" s="1"/>
  <c r="E28" s="1"/>
  <c r="F28" s="1"/>
  <c r="G28" s="1"/>
  <c r="C36" s="1"/>
  <c r="D36" s="1"/>
  <c r="E36" s="1"/>
  <c r="F36" s="1"/>
  <c r="G36" s="1"/>
  <c r="D22" l="1"/>
  <c r="D25" s="1"/>
  <c r="C22"/>
  <c r="C25" s="1"/>
  <c r="F13"/>
  <c r="F15" s="1"/>
  <c r="F22"/>
  <c r="F25" s="1"/>
  <c r="C46"/>
  <c r="G22"/>
  <c r="E22"/>
  <c r="E25" s="1"/>
  <c r="E44"/>
  <c r="D46"/>
  <c r="D49" s="1"/>
  <c r="C30"/>
  <c r="C33" s="1"/>
  <c r="C48" l="1"/>
  <c r="C49"/>
  <c r="G24"/>
  <c r="G25"/>
  <c r="C24"/>
  <c r="F14"/>
  <c r="F24"/>
  <c r="D24"/>
  <c r="E24"/>
  <c r="D48"/>
  <c r="E46"/>
  <c r="E49" s="1"/>
  <c r="F44"/>
  <c r="D30"/>
  <c r="D33" s="1"/>
  <c r="C32"/>
  <c r="E48" l="1"/>
  <c r="G44"/>
  <c r="G46" s="1"/>
  <c r="G49" s="1"/>
  <c r="F46"/>
  <c r="F49" s="1"/>
  <c r="D32"/>
  <c r="E30"/>
  <c r="E33" s="1"/>
  <c r="G48" l="1"/>
  <c r="F48"/>
  <c r="F30"/>
  <c r="F33" s="1"/>
  <c r="E32"/>
  <c r="G30" l="1"/>
  <c r="G33" s="1"/>
  <c r="F32"/>
  <c r="C38" l="1"/>
  <c r="C41" s="1"/>
  <c r="G32"/>
  <c r="C40" l="1"/>
  <c r="D38"/>
  <c r="D41" s="1"/>
  <c r="D40" l="1"/>
  <c r="E38"/>
  <c r="E41" s="1"/>
  <c r="E40" l="1"/>
  <c r="F38"/>
  <c r="F41" s="1"/>
  <c r="G38"/>
  <c r="G41" s="1"/>
  <c r="F40" l="1"/>
  <c r="G40"/>
</calcChain>
</file>

<file path=xl/sharedStrings.xml><?xml version="1.0" encoding="utf-8"?>
<sst xmlns="http://schemas.openxmlformats.org/spreadsheetml/2006/main" count="384" uniqueCount="305">
  <si>
    <t>2.</t>
  </si>
  <si>
    <t>1.</t>
  </si>
  <si>
    <t xml:space="preserve">        TOTAL</t>
  </si>
  <si>
    <t>Other</t>
  </si>
  <si>
    <t>Syndication</t>
  </si>
  <si>
    <t>HOME</t>
  </si>
  <si>
    <t>E.  Developer's Fee Sources</t>
  </si>
  <si>
    <t xml:space="preserve">            TOTAL</t>
  </si>
  <si>
    <t xml:space="preserve">       SUBTOTAL</t>
  </si>
  <si>
    <t>Defferred Dev Fee</t>
  </si>
  <si>
    <t>7.</t>
  </si>
  <si>
    <t>Cash Equity</t>
  </si>
  <si>
    <t>6.</t>
  </si>
  <si>
    <t>Syndication (net equity from tax credit)</t>
  </si>
  <si>
    <t>5.</t>
  </si>
  <si>
    <t>4.</t>
  </si>
  <si>
    <t>VHDA</t>
  </si>
  <si>
    <t>3.</t>
  </si>
  <si>
    <t>DHCD</t>
  </si>
  <si>
    <t>Amortization</t>
  </si>
  <si>
    <t>Interest Rate</t>
  </si>
  <si>
    <t>Name of Fund Provider</t>
  </si>
  <si>
    <t>Debt Service</t>
  </si>
  <si>
    <t>D.  Sources of Funds</t>
  </si>
  <si>
    <t>(months)</t>
  </si>
  <si>
    <t xml:space="preserve">            TOTAL DEVELOPMENT COST</t>
  </si>
  <si>
    <t>Total Developers Fee</t>
  </si>
  <si>
    <t>Cost of Building</t>
  </si>
  <si>
    <t>Cost of Land</t>
  </si>
  <si>
    <t>Total Improvement Cost</t>
  </si>
  <si>
    <t>C.  Land/Building/Development Costs</t>
  </si>
  <si>
    <t>22.</t>
  </si>
  <si>
    <t>Construction Loan Costs @ 2%</t>
  </si>
  <si>
    <t>21.</t>
  </si>
  <si>
    <t>LOC Fees (2.5% @ 1.5%)</t>
  </si>
  <si>
    <t>20.</t>
  </si>
  <si>
    <t>Building Permit</t>
  </si>
  <si>
    <t>19.</t>
  </si>
  <si>
    <t>Tap Fees</t>
  </si>
  <si>
    <t>18.</t>
  </si>
  <si>
    <t>Lease Up Reserve</t>
  </si>
  <si>
    <t>17.</t>
  </si>
  <si>
    <t>Contingency Reserve</t>
  </si>
  <si>
    <t>16.</t>
  </si>
  <si>
    <t>Tax Credit Fee</t>
  </si>
  <si>
    <t>15.</t>
  </si>
  <si>
    <t>Cost Certification</t>
  </si>
  <si>
    <t>14.</t>
  </si>
  <si>
    <t>Legal Fees</t>
  </si>
  <si>
    <t>13.</t>
  </si>
  <si>
    <t>Title/Recording Expense</t>
  </si>
  <si>
    <t>12.</t>
  </si>
  <si>
    <t>Insurance during Construction</t>
  </si>
  <si>
    <t>11.</t>
  </si>
  <si>
    <t>Taxes during Construction</t>
  </si>
  <si>
    <t>10.</t>
  </si>
  <si>
    <t>Construction Interest</t>
  </si>
  <si>
    <t>9.</t>
  </si>
  <si>
    <t>VHPF Fees</t>
  </si>
  <si>
    <t>8.</t>
  </si>
  <si>
    <t>VHDA Processing &amp; Financing Fees</t>
  </si>
  <si>
    <t>Mortgage Placement Fee</t>
  </si>
  <si>
    <t>Appraisal &amp; Market Study</t>
  </si>
  <si>
    <t>Environmental Phase I</t>
  </si>
  <si>
    <t>Soil Borings/Geotechnical</t>
  </si>
  <si>
    <t>Design &amp; Supervising Architect(s)</t>
  </si>
  <si>
    <t>Site Engineering/Survey</t>
  </si>
  <si>
    <t>B.  Development Cost</t>
  </si>
  <si>
    <t>TOTAL CONTRACT</t>
  </si>
  <si>
    <t>d.    Building Permits</t>
  </si>
  <si>
    <t>c.    Builders Profit</t>
  </si>
  <si>
    <t>b.    Builders Overhead</t>
  </si>
  <si>
    <t>a.    General Requirements</t>
  </si>
  <si>
    <t>Other Costs</t>
  </si>
  <si>
    <t>b.    Non-Residential</t>
  </si>
  <si>
    <t>a.    Residential</t>
  </si>
  <si>
    <t xml:space="preserve"> Structures</t>
  </si>
  <si>
    <t>d.    Engineering Fee (construction)</t>
  </si>
  <si>
    <t>c.    Cost Overruns</t>
  </si>
  <si>
    <t>b.    On-Site</t>
  </si>
  <si>
    <t>a.    Off-Site</t>
  </si>
  <si>
    <t>Land Improvements</t>
  </si>
  <si>
    <t>A.  Contract Costs</t>
  </si>
  <si>
    <t>Development Sources and Uses</t>
  </si>
  <si>
    <t>TOTAL EXPENSES</t>
  </si>
  <si>
    <t>Gross Income</t>
  </si>
  <si>
    <t>Income</t>
  </si>
  <si>
    <t>NET OPERATING INCOME</t>
  </si>
  <si>
    <t>Operating Expenses</t>
  </si>
  <si>
    <t>EFFECTIVE GROSS INCOME</t>
  </si>
  <si>
    <t>Vacancy/Credit Loss</t>
  </si>
  <si>
    <t>GROSS INCOME</t>
  </si>
  <si>
    <t>Other Income</t>
  </si>
  <si>
    <t>Rent Income</t>
  </si>
  <si>
    <t>C.  Cash Flow Summary</t>
  </si>
  <si>
    <t xml:space="preserve"> </t>
  </si>
  <si>
    <t>REPLACEMENT RESERVES</t>
  </si>
  <si>
    <t>Total Operating Expenses</t>
  </si>
  <si>
    <t xml:space="preserve">        Total Taxes &amp; Insurance</t>
  </si>
  <si>
    <t xml:space="preserve">     Other Insurance</t>
  </si>
  <si>
    <t xml:space="preserve">     Health Insurance &amp; Employee Benefits</t>
  </si>
  <si>
    <t xml:space="preserve">     Workman's Compensation</t>
  </si>
  <si>
    <t xml:space="preserve">     Fidelity Bond</t>
  </si>
  <si>
    <t xml:space="preserve">     Property &amp; Liability Insurance</t>
  </si>
  <si>
    <t xml:space="preserve">     Misc. Taxes/Licenses/Per</t>
  </si>
  <si>
    <t xml:space="preserve">     Other Payroll Taxes</t>
  </si>
  <si>
    <t xml:space="preserve">     Real Estate Taxes</t>
  </si>
  <si>
    <t>TAXES &amp; INSURANCE</t>
  </si>
  <si>
    <t xml:space="preserve">        Operating &amp; Maintenance Totals</t>
  </si>
  <si>
    <t xml:space="preserve">     Miscellaneous</t>
  </si>
  <si>
    <t xml:space="preserve">     Carpet Supplies &amp; Replacement</t>
  </si>
  <si>
    <t xml:space="preserve">     Decorating Payroll/Contract</t>
  </si>
  <si>
    <t xml:space="preserve">     Snow Removal</t>
  </si>
  <si>
    <t xml:space="preserve">     Pool Maintenance/Contract</t>
  </si>
  <si>
    <t xml:space="preserve">     Heating/Cooling Repairs &amp; Maint.</t>
  </si>
  <si>
    <t xml:space="preserve">     Elevator Maintenance/Contract</t>
  </si>
  <si>
    <t xml:space="preserve">     Repairs Contract</t>
  </si>
  <si>
    <t xml:space="preserve">     Repairs/Material</t>
  </si>
  <si>
    <t xml:space="preserve">     Maintenance/Repairs Payroll</t>
  </si>
  <si>
    <t xml:space="preserve">     Grounds Contract</t>
  </si>
  <si>
    <t xml:space="preserve">     Grounds Supplies</t>
  </si>
  <si>
    <t xml:space="preserve">     Grounds Payroll</t>
  </si>
  <si>
    <t xml:space="preserve">     Security Payroll/Contract</t>
  </si>
  <si>
    <t xml:space="preserve">     Trash Removal</t>
  </si>
  <si>
    <t xml:space="preserve">     Exterminating</t>
  </si>
  <si>
    <t xml:space="preserve">     Janitor/Cleaning Contract</t>
  </si>
  <si>
    <t xml:space="preserve">     Janitor/Cleaning Supplies</t>
  </si>
  <si>
    <t xml:space="preserve">     Janitor/Cleaning Payroll</t>
  </si>
  <si>
    <t>OPERATING &amp; MAINTENANCE</t>
  </si>
  <si>
    <t xml:space="preserve">        Total Utility</t>
  </si>
  <si>
    <t xml:space="preserve">     Gas</t>
  </si>
  <si>
    <t xml:space="preserve">     Water &amp; Sewer</t>
  </si>
  <si>
    <t xml:space="preserve">     Electric(clubhse,site,vacant)</t>
  </si>
  <si>
    <t xml:space="preserve">     Fuel Oil</t>
  </si>
  <si>
    <t>UTILITIES</t>
  </si>
  <si>
    <t xml:space="preserve">        Total Administrative</t>
  </si>
  <si>
    <t xml:space="preserve">     Miscellaneous Administrative</t>
  </si>
  <si>
    <t xml:space="preserve">     Tax Credit Monitoring fee</t>
  </si>
  <si>
    <t xml:space="preserve">     Telephone &amp; Answering Service</t>
  </si>
  <si>
    <t xml:space="preserve">     Bookkeeping/Accounting Fees</t>
  </si>
  <si>
    <t xml:space="preserve">     Auditing</t>
  </si>
  <si>
    <t xml:space="preserve">     Legal                              </t>
  </si>
  <si>
    <t xml:space="preserve">     Staff Units (type ____) </t>
  </si>
  <si>
    <t xml:space="preserve">     Managers Salaries </t>
  </si>
  <si>
    <t xml:space="preserve">     Office/Model Apartment (type ____)</t>
  </si>
  <si>
    <t xml:space="preserve">     Office Supplies</t>
  </si>
  <si>
    <t xml:space="preserve">     Office Salaries</t>
  </si>
  <si>
    <t xml:space="preserve">     Advertising </t>
  </si>
  <si>
    <t>ADMINISTRATIVE</t>
  </si>
  <si>
    <t>Comments</t>
  </si>
  <si>
    <t>Annual</t>
  </si>
  <si>
    <t>Per Unit</t>
  </si>
  <si>
    <t>B.  Expense Summary</t>
  </si>
  <si>
    <t>Electric</t>
  </si>
  <si>
    <t xml:space="preserve">               Type H2O:</t>
  </si>
  <si>
    <t xml:space="preserve">Electric  </t>
  </si>
  <si>
    <t xml:space="preserve">               Type A/C:</t>
  </si>
  <si>
    <t xml:space="preserve">               Type Heat:</t>
  </si>
  <si>
    <t>water, sewer and trash</t>
  </si>
  <si>
    <t xml:space="preserve">               Rent includes:</t>
  </si>
  <si>
    <t>100%@ 50%of median income</t>
  </si>
  <si>
    <t xml:space="preserve">               Rent limits:</t>
  </si>
  <si>
    <t>s.f.</t>
  </si>
  <si>
    <t xml:space="preserve">               Gross Area:</t>
  </si>
  <si>
    <t xml:space="preserve">               Total net rentable area:</t>
  </si>
  <si>
    <t xml:space="preserve">      Comments:</t>
  </si>
  <si>
    <t>Effective Gross Income:</t>
  </si>
  <si>
    <t xml:space="preserve">      Total Vacancy &amp; Credit Loss</t>
  </si>
  <si>
    <t xml:space="preserve">   Credit Loss @</t>
  </si>
  <si>
    <t xml:space="preserve">   Vacancy @</t>
  </si>
  <si>
    <t>Less:</t>
  </si>
  <si>
    <t>Total Other</t>
  </si>
  <si>
    <t>Rental Income</t>
  </si>
  <si>
    <t>Total Units</t>
  </si>
  <si>
    <t>100% @ 50%</t>
  </si>
  <si>
    <t>Rent/Month</t>
  </si>
  <si>
    <t>% AMI</t>
  </si>
  <si>
    <t>$/sf</t>
  </si>
  <si>
    <t>Utilities</t>
  </si>
  <si>
    <t>Sq. Ft.</t>
  </si>
  <si>
    <t>BR/BA/Den</t>
  </si>
  <si>
    <t>Units</t>
  </si>
  <si>
    <t xml:space="preserve">Annual </t>
  </si>
  <si>
    <t>Type</t>
  </si>
  <si>
    <t>Rent</t>
  </si>
  <si>
    <t>Paid</t>
  </si>
  <si>
    <t>Rentable</t>
  </si>
  <si>
    <t>No. of</t>
  </si>
  <si>
    <t>No.  of</t>
  </si>
  <si>
    <t>Tenant</t>
  </si>
  <si>
    <t>Unit</t>
  </si>
  <si>
    <t>Resident</t>
  </si>
  <si>
    <t>Net</t>
  </si>
  <si>
    <t>Estimated</t>
  </si>
  <si>
    <t>A.  Income Summary</t>
  </si>
  <si>
    <t>a.</t>
  </si>
  <si>
    <t>b.</t>
  </si>
  <si>
    <t>c.</t>
  </si>
  <si>
    <t>DHCD HOME Rental Project Underwriting Template</t>
  </si>
  <si>
    <t>Stabilized</t>
  </si>
  <si>
    <t>Year 1</t>
  </si>
  <si>
    <t>Year 2</t>
  </si>
  <si>
    <t>Year 3</t>
  </si>
  <si>
    <t>Year 4</t>
  </si>
  <si>
    <t>Year 5</t>
  </si>
  <si>
    <t>Eff. Gross Income</t>
  </si>
  <si>
    <t>Less Oper. Expenses</t>
  </si>
  <si>
    <t>Net Income</t>
  </si>
  <si>
    <t>Less Debt Service</t>
  </si>
  <si>
    <t>Cash Flow</t>
  </si>
  <si>
    <t>Debt Coverage Ratio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</si>
  <si>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</si>
  <si>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</si>
  <si>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</si>
  <si>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</si>
  <si>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</si>
  <si>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</si>
  <si>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</si>
  <si>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</si>
  <si>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</si>
  <si>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</si>
  <si>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Estimated Annual Percentage Increase in Revenue</t>
  </si>
  <si>
    <t>Estimated Annual Percentage Increase in Expenses</t>
  </si>
  <si>
    <t>Year 16</t>
  </si>
  <si>
    <t>Year 17</t>
  </si>
  <si>
    <t>Year 18</t>
  </si>
  <si>
    <t>Year 19</t>
  </si>
  <si>
    <t>Year 20</t>
  </si>
  <si>
    <t>Operating Proforma for the Affordability Period</t>
  </si>
  <si>
    <t>e.    Completion Assurance LOC</t>
  </si>
  <si>
    <t xml:space="preserve">     Management Fee</t>
  </si>
  <si>
    <t>Type of Unit</t>
  </si>
  <si>
    <t>(Low or High</t>
  </si>
  <si>
    <t>HOME, LIHTC,</t>
  </si>
  <si>
    <t>or Market)</t>
  </si>
  <si>
    <t>Project Name:</t>
  </si>
  <si>
    <t>d.</t>
  </si>
  <si>
    <t>e.</t>
  </si>
  <si>
    <t>DHCD HOME Loan</t>
  </si>
  <si>
    <t>Laundry</t>
  </si>
  <si>
    <t>Per Month</t>
  </si>
  <si>
    <t>Annual Debt Service</t>
  </si>
  <si>
    <t>Operating Expense Cushion</t>
  </si>
  <si>
    <t>Operating Cash Flow</t>
  </si>
  <si>
    <t>Project Address:</t>
  </si>
  <si>
    <t>Property Owner:</t>
  </si>
  <si>
    <t>Property Manager:</t>
  </si>
  <si>
    <t>Project Overview</t>
  </si>
  <si>
    <t>Total Units:</t>
  </si>
  <si>
    <t>Total HOME-assisted Units:</t>
  </si>
  <si>
    <t>Total LIHTC Units:</t>
  </si>
  <si>
    <t>Total Other Income Restricted Units:</t>
  </si>
  <si>
    <t>HOME Unit Cost Allocation</t>
  </si>
  <si>
    <t>Unit Type</t>
  </si>
  <si>
    <t>0BR Units</t>
  </si>
  <si>
    <t>1BR Units</t>
  </si>
  <si>
    <t>2BR Units</t>
  </si>
  <si>
    <t>3BR Units</t>
  </si>
  <si>
    <t>221(d)(3) limits</t>
  </si>
  <si>
    <t>4BR+ Units</t>
  </si>
  <si>
    <t>Distribution of HOME-assisted Units</t>
  </si>
  <si>
    <t>HOME Units</t>
  </si>
  <si>
    <t>221(d)(3) Limit</t>
  </si>
  <si>
    <t>Property Manager Contact:</t>
  </si>
  <si>
    <t>Property Manager Contact Phone/Email:</t>
  </si>
  <si>
    <t>Maximum HOME Investment</t>
  </si>
  <si>
    <t>Total Project</t>
  </si>
  <si>
    <t>Total Development Cost:</t>
  </si>
  <si>
    <t>Total LIHTC Syndication</t>
  </si>
  <si>
    <t>DHCD HOME funding request:</t>
  </si>
  <si>
    <t>Total additional HOME funds:</t>
  </si>
  <si>
    <t>Total additional funding (non-HOME):</t>
  </si>
  <si>
    <t>Proposed HOME Units</t>
  </si>
  <si>
    <t>Furniture, Fixtures &amp; Equipment</t>
  </si>
  <si>
    <t>Low HOME</t>
  </si>
  <si>
    <t>0BR/1BA</t>
  </si>
  <si>
    <t>1BR/1BA</t>
  </si>
  <si>
    <t>LIHTC</t>
  </si>
  <si>
    <t>60% AMI</t>
  </si>
  <si>
    <t>The DHCD HOME Rental Project Underwriting Template is a required attachment for all Affordable and Special Needs Housing rental project applications submitted to DHCD.</t>
  </si>
  <si>
    <t>The template is made up of five worksheets which must be completed by the applicant.</t>
  </si>
  <si>
    <t>Program Overview</t>
  </si>
  <si>
    <t>General template instructions:</t>
  </si>
  <si>
    <t xml:space="preserve">The spreadsheet is locked so the formulas will not be affected.  </t>
  </si>
  <si>
    <t>The cells filled in red are calculated for the applicant.</t>
  </si>
  <si>
    <t>The cells filled in gray are to be completed by the applicant.</t>
  </si>
  <si>
    <t>The applicant should also enter information regarding other income and the proposed vacancy and/or credit loss.</t>
  </si>
  <si>
    <t xml:space="preserve">The proposed unit mix should be broken down by unit size and type.  </t>
  </si>
  <si>
    <t>For example, if a project has 10 total 1BR/1BA units, but only 2 will be considered HOME-assisted, the unit mix should be 2 HOME units, 8 LIHTC units, etc.</t>
  </si>
  <si>
    <t>Utility information should be entered at the bottom of the spreadsheet.</t>
  </si>
  <si>
    <t>Expenses</t>
  </si>
  <si>
    <t>The operating expense budget should be entered here.</t>
  </si>
  <si>
    <t>Sources and Uses</t>
  </si>
  <si>
    <t>The development budget should be entered on this worksheet.</t>
  </si>
  <si>
    <t>The debt service column should list the annual debt service for each loan entered.</t>
  </si>
  <si>
    <t xml:space="preserve">Loan(s) </t>
  </si>
  <si>
    <t xml:space="preserve">Grants </t>
  </si>
  <si>
    <t xml:space="preserve">For the loan sources, there is room for five loans to be entered. </t>
  </si>
  <si>
    <t>If there are more than five loans, additional loans can be entered under the 'Grants' row(s).</t>
  </si>
  <si>
    <t>Operating Proforma</t>
  </si>
  <si>
    <t>New Construction</t>
  </si>
  <si>
    <t>Rehabilitation</t>
  </si>
  <si>
    <t>The only information that needs to be entered on the worksheet is the annual proposed increase in expenses and revenues.</t>
  </si>
  <si>
    <t>The operating proforma is based on either a 15 or 20 year affordability as determined by the project type in the 'Project Overview' worksheet.</t>
  </si>
  <si>
    <t>This tab asks for basic project information; it also calculates the proposed HOME maximum subsidy based on the current 221(d)(3) limits.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</si>
</sst>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&quot;$&quot;#,##0.0_);\(&quot;$&quot;#,##0.0\)"/>
    <numFmt numFmtId="166" formatCode="&quot;$&quot;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5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.5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3.5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Font="1"/>
    <xf numFmtId="0" fontId="2" fillId="0" borderId="7" xfId="0" applyFont="1" applyBorder="1"/>
    <xf numFmtId="0" fontId="3" fillId="0" borderId="7" xfId="0" applyFont="1" applyBorder="1"/>
    <xf numFmtId="0" fontId="4" fillId="0" borderId="0" xfId="0" applyFont="1"/>
    <xf numFmtId="0" fontId="4" fillId="0" borderId="0" xfId="0" applyFont="1" applyBorder="1"/>
    <xf numFmtId="38" fontId="4" fillId="0" borderId="0" xfId="0" applyNumberFormat="1" applyFont="1"/>
    <xf numFmtId="0" fontId="3" fillId="0" borderId="0" xfId="0" applyFont="1"/>
    <xf numFmtId="0" fontId="3" fillId="0" borderId="0" xfId="0" applyFont="1" applyBorder="1"/>
    <xf numFmtId="38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38" fontId="3" fillId="0" borderId="0" xfId="0" applyNumberFormat="1" applyFont="1" applyAlignment="1">
      <alignment horizontal="left"/>
    </xf>
    <xf numFmtId="38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8" fontId="3" fillId="0" borderId="0" xfId="1" applyNumberFormat="1" applyFont="1" applyBorder="1" applyAlignment="1">
      <alignment horizontal="center"/>
    </xf>
    <xf numFmtId="38" fontId="3" fillId="0" borderId="1" xfId="0" applyNumberFormat="1" applyFont="1" applyBorder="1"/>
    <xf numFmtId="7" fontId="3" fillId="0" borderId="0" xfId="0" applyNumberFormat="1" applyFont="1" applyBorder="1"/>
    <xf numFmtId="8" fontId="3" fillId="0" borderId="0" xfId="0" applyNumberFormat="1" applyFont="1" applyBorder="1"/>
    <xf numFmtId="9" fontId="3" fillId="0" borderId="0" xfId="0" applyNumberFormat="1" applyFont="1" applyBorder="1"/>
    <xf numFmtId="5" fontId="3" fillId="0" borderId="0" xfId="0" applyNumberFormat="1" applyFont="1" applyBorder="1" applyAlignment="1">
      <alignment horizontal="right"/>
    </xf>
    <xf numFmtId="5" fontId="3" fillId="2" borderId="1" xfId="0" applyNumberFormat="1" applyFont="1" applyFill="1" applyBorder="1"/>
    <xf numFmtId="0" fontId="3" fillId="0" borderId="7" xfId="0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8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/>
    <xf numFmtId="0" fontId="5" fillId="0" borderId="0" xfId="0" applyFont="1"/>
    <xf numFmtId="0" fontId="5" fillId="0" borderId="0" xfId="0" applyFont="1" applyBorder="1"/>
    <xf numFmtId="0" fontId="3" fillId="0" borderId="1" xfId="0" applyFont="1" applyBorder="1"/>
    <xf numFmtId="38" fontId="3" fillId="0" borderId="0" xfId="0" applyNumberFormat="1" applyFont="1" applyBorder="1"/>
    <xf numFmtId="38" fontId="5" fillId="0" borderId="0" xfId="0" applyNumberFormat="1" applyFont="1"/>
    <xf numFmtId="0" fontId="3" fillId="0" borderId="9" xfId="0" applyFont="1" applyBorder="1"/>
    <xf numFmtId="0" fontId="3" fillId="0" borderId="11" xfId="0" applyFont="1" applyBorder="1"/>
    <xf numFmtId="38" fontId="3" fillId="0" borderId="11" xfId="0" applyNumberFormat="1" applyFont="1" applyBorder="1"/>
    <xf numFmtId="0" fontId="5" fillId="0" borderId="6" xfId="0" applyFont="1" applyBorder="1"/>
    <xf numFmtId="0" fontId="3" fillId="0" borderId="6" xfId="0" applyFont="1" applyBorder="1"/>
    <xf numFmtId="0" fontId="3" fillId="0" borderId="3" xfId="0" applyFont="1" applyBorder="1"/>
    <xf numFmtId="38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Border="1"/>
    <xf numFmtId="3" fontId="3" fillId="0" borderId="0" xfId="0" applyNumberFormat="1" applyFont="1" applyBorder="1"/>
    <xf numFmtId="10" fontId="3" fillId="0" borderId="0" xfId="0" applyNumberFormat="1" applyFont="1" applyBorder="1" applyAlignment="1">
      <alignment horizontal="left"/>
    </xf>
    <xf numFmtId="38" fontId="3" fillId="0" borderId="0" xfId="2" applyNumberFormat="1" applyFont="1" applyBorder="1"/>
    <xf numFmtId="1" fontId="5" fillId="0" borderId="0" xfId="0" applyNumberFormat="1" applyFont="1" applyBorder="1"/>
    <xf numFmtId="38" fontId="5" fillId="0" borderId="0" xfId="2" applyNumberFormat="1" applyFont="1" applyBorder="1"/>
    <xf numFmtId="38" fontId="5" fillId="0" borderId="0" xfId="2" applyNumberFormat="1" applyFont="1"/>
    <xf numFmtId="10" fontId="6" fillId="0" borderId="0" xfId="0" applyNumberFormat="1" applyFont="1" applyFill="1" applyBorder="1" applyProtection="1"/>
    <xf numFmtId="165" fontId="6" fillId="0" borderId="0" xfId="0" applyNumberFormat="1" applyFont="1" applyBorder="1"/>
    <xf numFmtId="165" fontId="4" fillId="0" borderId="0" xfId="0" applyNumberFormat="1" applyFont="1" applyBorder="1"/>
    <xf numFmtId="3" fontId="6" fillId="0" borderId="0" xfId="0" applyNumberFormat="1" applyFont="1" applyBorder="1"/>
    <xf numFmtId="165" fontId="4" fillId="0" borderId="0" xfId="0" applyNumberFormat="1" applyFont="1" applyBorder="1" applyAlignment="1">
      <alignment horizontal="centerContinuous"/>
    </xf>
    <xf numFmtId="165" fontId="6" fillId="0" borderId="12" xfId="0" applyNumberFormat="1" applyFont="1" applyBorder="1"/>
    <xf numFmtId="165" fontId="4" fillId="0" borderId="13" xfId="0" applyNumberFormat="1" applyFont="1" applyBorder="1" applyAlignment="1">
      <alignment horizontal="centerContinuous"/>
    </xf>
    <xf numFmtId="165" fontId="4" fillId="0" borderId="14" xfId="0" applyNumberFormat="1" applyFont="1" applyBorder="1" applyAlignment="1">
      <alignment horizontal="centerContinuous"/>
    </xf>
    <xf numFmtId="165" fontId="4" fillId="0" borderId="15" xfId="0" applyNumberFormat="1" applyFont="1" applyBorder="1"/>
    <xf numFmtId="165" fontId="4" fillId="0" borderId="17" xfId="0" applyNumberFormat="1" applyFont="1" applyBorder="1"/>
    <xf numFmtId="4" fontId="6" fillId="0" borderId="18" xfId="0" applyNumberFormat="1" applyFont="1" applyBorder="1"/>
    <xf numFmtId="39" fontId="6" fillId="0" borderId="18" xfId="0" applyNumberFormat="1" applyFont="1" applyBorder="1"/>
    <xf numFmtId="165" fontId="6" fillId="0" borderId="13" xfId="0" applyNumberFormat="1" applyFont="1" applyBorder="1"/>
    <xf numFmtId="165" fontId="6" fillId="0" borderId="13" xfId="0" applyNumberFormat="1" applyFont="1" applyBorder="1" applyAlignment="1">
      <alignment horizontal="centerContinuous"/>
    </xf>
    <xf numFmtId="165" fontId="6" fillId="0" borderId="14" xfId="0" applyNumberFormat="1" applyFont="1" applyBorder="1"/>
    <xf numFmtId="165" fontId="6" fillId="0" borderId="15" xfId="0" applyNumberFormat="1" applyFont="1" applyBorder="1"/>
    <xf numFmtId="165" fontId="4" fillId="0" borderId="19" xfId="0" applyNumberFormat="1" applyFont="1" applyBorder="1" applyAlignment="1">
      <alignment horizontal="centerContinuous"/>
    </xf>
    <xf numFmtId="165" fontId="4" fillId="0" borderId="12" xfId="0" applyNumberFormat="1" applyFont="1" applyBorder="1"/>
    <xf numFmtId="3" fontId="4" fillId="0" borderId="13" xfId="0" applyNumberFormat="1" applyFont="1" applyBorder="1"/>
    <xf numFmtId="3" fontId="4" fillId="0" borderId="14" xfId="0" applyNumberFormat="1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8" fillId="0" borderId="7" xfId="0" applyFont="1" applyBorder="1"/>
    <xf numFmtId="38" fontId="8" fillId="0" borderId="7" xfId="0" applyNumberFormat="1" applyFont="1" applyBorder="1"/>
    <xf numFmtId="0" fontId="9" fillId="0" borderId="0" xfId="0" applyFo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/>
    <xf numFmtId="0" fontId="3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3" fillId="0" borderId="6" xfId="3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3" fillId="0" borderId="3" xfId="3" applyNumberFormat="1" applyFont="1" applyBorder="1"/>
    <xf numFmtId="0" fontId="9" fillId="0" borderId="2" xfId="0" applyFont="1" applyBorder="1"/>
    <xf numFmtId="0" fontId="0" fillId="0" borderId="11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11" xfId="0" applyBorder="1"/>
    <xf numFmtId="0" fontId="0" fillId="0" borderId="8" xfId="0" applyBorder="1"/>
    <xf numFmtId="0" fontId="0" fillId="0" borderId="6" xfId="0" applyBorder="1"/>
    <xf numFmtId="0" fontId="0" fillId="0" borderId="0" xfId="0" applyBorder="1"/>
    <xf numFmtId="0" fontId="0" fillId="0" borderId="5" xfId="0" applyBorder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2" fillId="0" borderId="0" xfId="0" applyFont="1" applyBorder="1"/>
    <xf numFmtId="0" fontId="11" fillId="0" borderId="0" xfId="0" applyFont="1"/>
    <xf numFmtId="0" fontId="0" fillId="4" borderId="0" xfId="0" applyFill="1"/>
    <xf numFmtId="0" fontId="0" fillId="0" borderId="0" xfId="0" applyBorder="1" applyProtection="1">
      <protection locked="0"/>
    </xf>
    <xf numFmtId="0" fontId="0" fillId="4" borderId="0" xfId="0" applyFill="1" applyBorder="1" applyProtection="1">
      <protection locked="0"/>
    </xf>
    <xf numFmtId="0" fontId="0" fillId="0" borderId="0" xfId="0" applyFill="1"/>
    <xf numFmtId="0" fontId="0" fillId="0" borderId="0" xfId="0" applyFill="1" applyBorder="1" applyProtection="1">
      <protection locked="0"/>
    </xf>
    <xf numFmtId="0" fontId="3" fillId="0" borderId="0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38" fontId="3" fillId="4" borderId="1" xfId="1" applyNumberFormat="1" applyFont="1" applyFill="1" applyBorder="1" applyAlignment="1" applyProtection="1">
      <alignment horizontal="center"/>
      <protection locked="0"/>
    </xf>
    <xf numFmtId="38" fontId="3" fillId="4" borderId="7" xfId="1" applyNumberFormat="1" applyFont="1" applyFill="1" applyBorder="1" applyAlignment="1" applyProtection="1">
      <alignment horizontal="center"/>
      <protection locked="0"/>
    </xf>
    <xf numFmtId="1" fontId="3" fillId="4" borderId="7" xfId="1" applyNumberFormat="1" applyFont="1" applyFill="1" applyBorder="1" applyAlignment="1" applyProtection="1">
      <alignment horizontal="center"/>
      <protection locked="0"/>
    </xf>
    <xf numFmtId="38" fontId="3" fillId="4" borderId="1" xfId="0" applyNumberFormat="1" applyFont="1" applyFill="1" applyBorder="1" applyAlignment="1" applyProtection="1">
      <alignment horizontal="center"/>
      <protection locked="0"/>
    </xf>
    <xf numFmtId="38" fontId="3" fillId="4" borderId="7" xfId="0" applyNumberFormat="1" applyFont="1" applyFill="1" applyBorder="1" applyAlignment="1" applyProtection="1">
      <alignment horizontal="center"/>
      <protection locked="0"/>
    </xf>
    <xf numFmtId="8" fontId="3" fillId="5" borderId="1" xfId="0" applyNumberFormat="1" applyFont="1" applyFill="1" applyBorder="1"/>
    <xf numFmtId="8" fontId="3" fillId="5" borderId="7" xfId="0" applyNumberFormat="1" applyFont="1" applyFill="1" applyBorder="1"/>
    <xf numFmtId="9" fontId="3" fillId="4" borderId="1" xfId="0" applyNumberFormat="1" applyFont="1" applyFill="1" applyBorder="1" applyProtection="1">
      <protection locked="0"/>
    </xf>
    <xf numFmtId="9" fontId="3" fillId="4" borderId="7" xfId="0" applyNumberFormat="1" applyFont="1" applyFill="1" applyBorder="1" applyProtection="1">
      <protection locked="0"/>
    </xf>
    <xf numFmtId="7" fontId="3" fillId="4" borderId="7" xfId="0" applyNumberFormat="1" applyFont="1" applyFill="1" applyBorder="1" applyProtection="1">
      <protection locked="0"/>
    </xf>
    <xf numFmtId="5" fontId="3" fillId="4" borderId="1" xfId="0" applyNumberFormat="1" applyFont="1" applyFill="1" applyBorder="1" applyAlignment="1" applyProtection="1">
      <alignment horizontal="right"/>
      <protection locked="0"/>
    </xf>
    <xf numFmtId="5" fontId="3" fillId="4" borderId="7" xfId="0" applyNumberFormat="1" applyFont="1" applyFill="1" applyBorder="1" applyAlignment="1" applyProtection="1">
      <alignment horizontal="right"/>
      <protection locked="0"/>
    </xf>
    <xf numFmtId="5" fontId="3" fillId="5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5" fontId="3" fillId="5" borderId="0" xfId="0" applyNumberFormat="1" applyFont="1" applyFill="1" applyBorder="1"/>
    <xf numFmtId="5" fontId="3" fillId="5" borderId="0" xfId="0" applyNumberFormat="1" applyFont="1" applyFill="1"/>
    <xf numFmtId="10" fontId="3" fillId="4" borderId="1" xfId="0" applyNumberFormat="1" applyFont="1" applyFill="1" applyBorder="1" applyProtection="1">
      <protection locked="0"/>
    </xf>
    <xf numFmtId="5" fontId="5" fillId="5" borderId="0" xfId="0" applyNumberFormat="1" applyFont="1" applyFill="1" applyBorder="1"/>
    <xf numFmtId="38" fontId="3" fillId="5" borderId="0" xfId="0" applyNumberFormat="1" applyFont="1" applyFill="1" applyBorder="1" applyAlignment="1">
      <alignment horizontal="left"/>
    </xf>
    <xf numFmtId="0" fontId="0" fillId="5" borderId="0" xfId="0" applyFill="1"/>
    <xf numFmtId="38" fontId="2" fillId="0" borderId="0" xfId="0" applyNumberFormat="1" applyFont="1" applyBorder="1"/>
    <xf numFmtId="0" fontId="14" fillId="0" borderId="0" xfId="0" applyFont="1" applyBorder="1"/>
    <xf numFmtId="38" fontId="3" fillId="0" borderId="1" xfId="0" applyNumberFormat="1" applyFont="1" applyFill="1" applyBorder="1"/>
    <xf numFmtId="38" fontId="3" fillId="0" borderId="0" xfId="0" applyNumberFormat="1" applyFont="1" applyFill="1" applyBorder="1"/>
    <xf numFmtId="0" fontId="3" fillId="4" borderId="0" xfId="0" applyFont="1" applyFill="1" applyBorder="1"/>
    <xf numFmtId="0" fontId="3" fillId="4" borderId="1" xfId="0" applyFont="1" applyFill="1" applyBorder="1"/>
    <xf numFmtId="0" fontId="3" fillId="4" borderId="7" xfId="0" applyFont="1" applyFill="1" applyBorder="1"/>
    <xf numFmtId="2" fontId="3" fillId="5" borderId="0" xfId="0" applyNumberFormat="1" applyFont="1" applyFill="1" applyBorder="1"/>
    <xf numFmtId="10" fontId="3" fillId="5" borderId="0" xfId="0" applyNumberFormat="1" applyFont="1" applyFill="1" applyBorder="1"/>
    <xf numFmtId="10" fontId="6" fillId="4" borderId="1" xfId="0" applyNumberFormat="1" applyFont="1" applyFill="1" applyBorder="1" applyProtection="1">
      <protection locked="0"/>
    </xf>
    <xf numFmtId="0" fontId="14" fillId="0" borderId="9" xfId="0" applyFont="1" applyBorder="1"/>
    <xf numFmtId="0" fontId="0" fillId="0" borderId="6" xfId="0" applyFont="1" applyBorder="1"/>
    <xf numFmtId="0" fontId="4" fillId="0" borderId="6" xfId="0" applyFont="1" applyBorder="1"/>
    <xf numFmtId="0" fontId="7" fillId="0" borderId="6" xfId="0" applyFont="1" applyBorder="1"/>
    <xf numFmtId="165" fontId="6" fillId="0" borderId="6" xfId="0" applyNumberFormat="1" applyFont="1" applyBorder="1"/>
    <xf numFmtId="165" fontId="6" fillId="0" borderId="3" xfId="0" applyNumberFormat="1" applyFont="1" applyBorder="1"/>
    <xf numFmtId="165" fontId="6" fillId="0" borderId="1" xfId="0" applyNumberFormat="1" applyFont="1" applyBorder="1"/>
    <xf numFmtId="165" fontId="6" fillId="0" borderId="1" xfId="0" applyNumberFormat="1" applyFont="1" applyFill="1" applyBorder="1"/>
    <xf numFmtId="0" fontId="3" fillId="5" borderId="0" xfId="0" applyFont="1" applyFill="1"/>
    <xf numFmtId="38" fontId="3" fillId="0" borderId="7" xfId="1" applyNumberFormat="1" applyFont="1" applyFill="1" applyBorder="1"/>
    <xf numFmtId="0" fontId="3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0" fillId="4" borderId="0" xfId="0" applyFill="1" applyBorder="1"/>
    <xf numFmtId="0" fontId="11" fillId="0" borderId="6" xfId="0" applyFont="1" applyBorder="1"/>
    <xf numFmtId="0" fontId="0" fillId="0" borderId="0" xfId="0" applyFill="1" applyBorder="1"/>
    <xf numFmtId="0" fontId="7" fillId="0" borderId="0" xfId="0" applyFont="1" applyBorder="1"/>
    <xf numFmtId="0" fontId="12" fillId="0" borderId="6" xfId="0" applyFont="1" applyBorder="1"/>
    <xf numFmtId="0" fontId="12" fillId="0" borderId="0" xfId="0" applyFont="1" applyBorder="1"/>
    <xf numFmtId="0" fontId="11" fillId="0" borderId="0" xfId="0" applyFont="1" applyBorder="1"/>
    <xf numFmtId="166" fontId="0" fillId="5" borderId="0" xfId="0" applyNumberFormat="1" applyFill="1" applyBorder="1"/>
    <xf numFmtId="0" fontId="13" fillId="4" borderId="0" xfId="0" applyFont="1" applyFill="1" applyBorder="1" applyProtection="1">
      <protection locked="0"/>
    </xf>
    <xf numFmtId="0" fontId="11" fillId="0" borderId="5" xfId="0" applyFont="1" applyBorder="1"/>
    <xf numFmtId="166" fontId="12" fillId="0" borderId="0" xfId="0" applyNumberFormat="1" applyFont="1" applyBorder="1"/>
    <xf numFmtId="0" fontId="0" fillId="5" borderId="0" xfId="0" applyFill="1" applyBorder="1"/>
    <xf numFmtId="38" fontId="3" fillId="4" borderId="0" xfId="0" applyNumberFormat="1" applyFont="1" applyFill="1" applyBorder="1"/>
    <xf numFmtId="38" fontId="3" fillId="4" borderId="0" xfId="0" applyNumberFormat="1" applyFont="1" applyFill="1" applyBorder="1" applyAlignment="1">
      <alignment horizontal="left"/>
    </xf>
    <xf numFmtId="0" fontId="9" fillId="4" borderId="1" xfId="0" applyFont="1" applyFill="1" applyBorder="1"/>
    <xf numFmtId="0" fontId="9" fillId="4" borderId="7" xfId="0" applyFont="1" applyFill="1" applyBorder="1"/>
    <xf numFmtId="0" fontId="9" fillId="4" borderId="2" xfId="0" applyFont="1" applyFill="1" applyBorder="1"/>
    <xf numFmtId="0" fontId="9" fillId="4" borderId="22" xfId="0" applyFont="1" applyFill="1" applyBorder="1"/>
    <xf numFmtId="0" fontId="3" fillId="4" borderId="1" xfId="0" applyFont="1" applyFill="1" applyBorder="1" applyProtection="1">
      <protection locked="0"/>
    </xf>
    <xf numFmtId="0" fontId="9" fillId="4" borderId="1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9" fillId="4" borderId="7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164" fontId="3" fillId="4" borderId="23" xfId="3" applyNumberFormat="1" applyFont="1" applyFill="1" applyBorder="1" applyAlignment="1" applyProtection="1">
      <alignment horizontal="center"/>
      <protection locked="0"/>
    </xf>
    <xf numFmtId="0" fontId="9" fillId="4" borderId="23" xfId="0" applyFont="1" applyFill="1" applyBorder="1" applyAlignment="1" applyProtection="1">
      <alignment horizontal="center"/>
      <protection locked="0"/>
    </xf>
    <xf numFmtId="164" fontId="3" fillId="4" borderId="10" xfId="3" applyNumberFormat="1" applyFont="1" applyFill="1" applyBorder="1" applyAlignment="1" applyProtection="1">
      <alignment horizontal="center"/>
      <protection locked="0"/>
    </xf>
    <xf numFmtId="0" fontId="9" fillId="4" borderId="10" xfId="0" applyFont="1" applyFill="1" applyBorder="1" applyAlignment="1" applyProtection="1">
      <alignment horizontal="center"/>
      <protection locked="0"/>
    </xf>
    <xf numFmtId="0" fontId="3" fillId="4" borderId="0" xfId="0" applyFont="1" applyFill="1"/>
    <xf numFmtId="0" fontId="0" fillId="4" borderId="0" xfId="0" applyFont="1" applyFill="1"/>
    <xf numFmtId="0" fontId="17" fillId="0" borderId="6" xfId="0" applyFont="1" applyBorder="1"/>
    <xf numFmtId="0" fontId="18" fillId="0" borderId="0" xfId="0" applyFont="1" applyBorder="1" applyProtection="1">
      <protection locked="0"/>
    </xf>
    <xf numFmtId="166" fontId="6" fillId="0" borderId="10" xfId="0" applyNumberFormat="1" applyFont="1" applyBorder="1"/>
    <xf numFmtId="166" fontId="6" fillId="3" borderId="10" xfId="0" applyNumberFormat="1" applyFont="1" applyFill="1" applyBorder="1" applyProtection="1"/>
    <xf numFmtId="166" fontId="6" fillId="3" borderId="16" xfId="0" applyNumberFormat="1" applyFont="1" applyFill="1" applyBorder="1" applyProtection="1"/>
    <xf numFmtId="166" fontId="6" fillId="0" borderId="16" xfId="0" applyNumberFormat="1" applyFont="1" applyBorder="1"/>
    <xf numFmtId="6" fontId="3" fillId="5" borderId="1" xfId="0" applyNumberFormat="1" applyFont="1" applyFill="1" applyBorder="1"/>
    <xf numFmtId="6" fontId="3" fillId="5" borderId="7" xfId="0" applyNumberFormat="1" applyFont="1" applyFill="1" applyBorder="1"/>
    <xf numFmtId="6" fontId="3" fillId="4" borderId="1" xfId="0" applyNumberFormat="1" applyFont="1" applyFill="1" applyBorder="1" applyProtection="1">
      <protection locked="0"/>
    </xf>
    <xf numFmtId="6" fontId="3" fillId="4" borderId="7" xfId="0" applyNumberFormat="1" applyFont="1" applyFill="1" applyBorder="1" applyProtection="1">
      <protection locked="0"/>
    </xf>
    <xf numFmtId="6" fontId="3" fillId="5" borderId="0" xfId="0" applyNumberFormat="1" applyFont="1" applyFill="1"/>
    <xf numFmtId="6" fontId="3" fillId="4" borderId="7" xfId="0" applyNumberFormat="1" applyFont="1" applyFill="1" applyBorder="1" applyAlignment="1" applyProtection="1">
      <alignment horizontal="right"/>
      <protection locked="0"/>
    </xf>
    <xf numFmtId="6" fontId="3" fillId="0" borderId="0" xfId="0" applyNumberFormat="1" applyFont="1"/>
    <xf numFmtId="6" fontId="3" fillId="5" borderId="4" xfId="0" applyNumberFormat="1" applyFont="1" applyFill="1" applyBorder="1"/>
    <xf numFmtId="6" fontId="3" fillId="4" borderId="7" xfId="1" applyNumberFormat="1" applyFont="1" applyFill="1" applyBorder="1" applyProtection="1">
      <protection locked="0"/>
    </xf>
    <xf numFmtId="6" fontId="3" fillId="4" borderId="0" xfId="0" applyNumberFormat="1" applyFont="1" applyFill="1" applyProtection="1">
      <protection locked="0"/>
    </xf>
    <xf numFmtId="6" fontId="3" fillId="4" borderId="1" xfId="2" applyNumberFormat="1" applyFont="1" applyFill="1" applyBorder="1" applyProtection="1">
      <protection locked="0"/>
    </xf>
    <xf numFmtId="6" fontId="3" fillId="4" borderId="7" xfId="2" applyNumberFormat="1" applyFont="1" applyFill="1" applyBorder="1" applyProtection="1">
      <protection locked="0"/>
    </xf>
    <xf numFmtId="6" fontId="3" fillId="4" borderId="7" xfId="2" applyNumberFormat="1" applyFont="1" applyFill="1" applyBorder="1" applyAlignment="1" applyProtection="1">
      <alignment horizontal="right"/>
      <protection locked="0"/>
    </xf>
    <xf numFmtId="166" fontId="3" fillId="5" borderId="1" xfId="0" applyNumberFormat="1" applyFont="1" applyFill="1" applyBorder="1"/>
    <xf numFmtId="166" fontId="3" fillId="5" borderId="7" xfId="0" applyNumberFormat="1" applyFont="1" applyFill="1" applyBorder="1"/>
    <xf numFmtId="166" fontId="3" fillId="4" borderId="1" xfId="2" applyNumberFormat="1" applyFont="1" applyFill="1" applyBorder="1" applyProtection="1">
      <protection locked="0"/>
    </xf>
    <xf numFmtId="166" fontId="3" fillId="4" borderId="7" xfId="2" applyNumberFormat="1" applyFont="1" applyFill="1" applyBorder="1" applyProtection="1">
      <protection locked="0"/>
    </xf>
    <xf numFmtId="166" fontId="3" fillId="4" borderId="1" xfId="0" applyNumberFormat="1" applyFont="1" applyFill="1" applyBorder="1" applyProtection="1">
      <protection locked="0"/>
    </xf>
    <xf numFmtId="166" fontId="3" fillId="5" borderId="1" xfId="2" applyNumberFormat="1" applyFont="1" applyFill="1" applyBorder="1"/>
    <xf numFmtId="166" fontId="3" fillId="5" borderId="4" xfId="0" applyNumberFormat="1" applyFont="1" applyFill="1" applyBorder="1"/>
    <xf numFmtId="166" fontId="5" fillId="5" borderId="0" xfId="0" applyNumberFormat="1" applyFont="1" applyFill="1" applyBorder="1"/>
    <xf numFmtId="166" fontId="3" fillId="5" borderId="0" xfId="0" applyNumberFormat="1" applyFont="1" applyFill="1" applyBorder="1"/>
    <xf numFmtId="166" fontId="5" fillId="5" borderId="4" xfId="0" applyNumberFormat="1" applyFont="1" applyFill="1" applyBorder="1"/>
    <xf numFmtId="166" fontId="0" fillId="4" borderId="0" xfId="0" applyNumberFormat="1" applyFill="1" applyBorder="1" applyProtection="1">
      <protection locked="0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abSelected="1" workbookViewId="0">
      <selection activeCell="A34" sqref="A34"/>
    </sheetView>
  </sheetViews>
  <sheetFormatPr defaultRowHeight="15"/>
  <cols>
    <col min="1" max="1" width="4.7109375" customWidth="1"/>
  </cols>
  <sheetData>
    <row r="1" spans="1:9" ht="18">
      <c r="A1" s="140" t="s">
        <v>198</v>
      </c>
    </row>
    <row r="3" spans="1:9">
      <c r="A3" t="s">
        <v>279</v>
      </c>
    </row>
    <row r="5" spans="1:9">
      <c r="A5" t="s">
        <v>280</v>
      </c>
    </row>
    <row r="6" spans="1:9">
      <c r="A6" s="101" t="s">
        <v>282</v>
      </c>
    </row>
    <row r="7" spans="1:9">
      <c r="B7" t="s">
        <v>283</v>
      </c>
    </row>
    <row r="8" spans="1:9">
      <c r="B8" t="s">
        <v>285</v>
      </c>
      <c r="H8" s="102"/>
      <c r="I8" s="102"/>
    </row>
    <row r="9" spans="1:9">
      <c r="B9" t="s">
        <v>284</v>
      </c>
      <c r="H9" s="129"/>
      <c r="I9" s="129"/>
    </row>
    <row r="10" spans="1:9">
      <c r="H10" s="105"/>
    </row>
    <row r="11" spans="1:9">
      <c r="A11" s="101" t="s">
        <v>281</v>
      </c>
    </row>
    <row r="12" spans="1:9">
      <c r="B12" t="s">
        <v>304</v>
      </c>
    </row>
    <row r="14" spans="1:9">
      <c r="A14" s="101" t="s">
        <v>86</v>
      </c>
    </row>
    <row r="15" spans="1:9">
      <c r="B15" t="s">
        <v>287</v>
      </c>
    </row>
    <row r="16" spans="1:9">
      <c r="B16" t="s">
        <v>288</v>
      </c>
    </row>
    <row r="17" spans="1:2">
      <c r="B17" t="s">
        <v>286</v>
      </c>
    </row>
    <row r="18" spans="1:2">
      <c r="B18" t="s">
        <v>289</v>
      </c>
    </row>
    <row r="20" spans="1:2">
      <c r="A20" s="101" t="s">
        <v>290</v>
      </c>
    </row>
    <row r="21" spans="1:2">
      <c r="B21" t="s">
        <v>291</v>
      </c>
    </row>
    <row r="23" spans="1:2">
      <c r="A23" s="101" t="s">
        <v>292</v>
      </c>
    </row>
    <row r="24" spans="1:2">
      <c r="B24" t="s">
        <v>293</v>
      </c>
    </row>
    <row r="25" spans="1:2">
      <c r="B25" t="s">
        <v>297</v>
      </c>
    </row>
    <row r="26" spans="1:2">
      <c r="B26" t="s">
        <v>298</v>
      </c>
    </row>
    <row r="27" spans="1:2">
      <c r="B27" t="s">
        <v>294</v>
      </c>
    </row>
    <row r="29" spans="1:2">
      <c r="A29" s="101" t="s">
        <v>299</v>
      </c>
    </row>
    <row r="30" spans="1:2">
      <c r="B30" t="s">
        <v>302</v>
      </c>
    </row>
    <row r="31" spans="1:2">
      <c r="B31" t="s">
        <v>303</v>
      </c>
    </row>
  </sheetData>
  <sheetProtection password="B0F3" sheet="1" objects="1" scenarios="1"/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B15" sqref="B15"/>
    </sheetView>
  </sheetViews>
  <sheetFormatPr defaultRowHeight="15"/>
  <cols>
    <col min="1" max="1" width="36.7109375" customWidth="1"/>
    <col min="2" max="2" width="20.7109375" customWidth="1"/>
    <col min="4" max="4" width="10.140625" bestFit="1" customWidth="1"/>
    <col min="7" max="7" width="12" customWidth="1"/>
    <col min="13" max="13" width="0" hidden="1" customWidth="1"/>
  </cols>
  <sheetData>
    <row r="1" spans="1:13" ht="18">
      <c r="A1" s="140" t="s">
        <v>198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3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3">
      <c r="A3" s="94" t="s">
        <v>235</v>
      </c>
      <c r="B3" s="104"/>
      <c r="C3" s="104"/>
      <c r="D3" s="104"/>
      <c r="E3" s="104"/>
      <c r="F3" s="104"/>
      <c r="G3" s="104"/>
      <c r="H3" s="104"/>
      <c r="I3" s="104"/>
      <c r="J3" s="95"/>
      <c r="K3" s="96"/>
    </row>
    <row r="4" spans="1:13">
      <c r="A4" s="94" t="s">
        <v>244</v>
      </c>
      <c r="B4" s="104"/>
      <c r="C4" s="104"/>
      <c r="D4" s="104"/>
      <c r="E4" s="104"/>
      <c r="F4" s="104"/>
      <c r="G4" s="104"/>
      <c r="H4" s="104"/>
      <c r="I4" s="104"/>
      <c r="J4" s="95"/>
      <c r="K4" s="96"/>
    </row>
    <row r="5" spans="1:13">
      <c r="A5" s="94"/>
      <c r="B5" s="104"/>
      <c r="C5" s="104"/>
      <c r="D5" s="104"/>
      <c r="E5" s="104"/>
      <c r="F5" s="104"/>
      <c r="G5" s="104"/>
      <c r="H5" s="104"/>
      <c r="I5" s="104"/>
      <c r="J5" s="95"/>
      <c r="K5" s="96"/>
    </row>
    <row r="6" spans="1:13">
      <c r="A6" s="94"/>
      <c r="B6" s="104"/>
      <c r="C6" s="104"/>
      <c r="D6" s="104"/>
      <c r="E6" s="104"/>
      <c r="F6" s="104"/>
      <c r="G6" s="104"/>
      <c r="H6" s="104"/>
      <c r="I6" s="104"/>
      <c r="J6" s="95"/>
      <c r="K6" s="96"/>
    </row>
    <row r="7" spans="1:13">
      <c r="A7" s="94"/>
      <c r="B7" s="104"/>
      <c r="C7" s="104"/>
      <c r="D7" s="104"/>
      <c r="E7" s="104"/>
      <c r="F7" s="104"/>
      <c r="G7" s="104"/>
      <c r="H7" s="104"/>
      <c r="I7" s="104"/>
      <c r="J7" s="95"/>
      <c r="K7" s="96"/>
    </row>
    <row r="8" spans="1:13">
      <c r="A8" s="94"/>
      <c r="B8" s="106"/>
      <c r="C8" s="106"/>
      <c r="D8" s="106"/>
      <c r="E8" s="106"/>
      <c r="F8" s="106"/>
      <c r="G8" s="106"/>
      <c r="H8" s="106"/>
      <c r="I8" s="106"/>
      <c r="J8" s="95"/>
      <c r="K8" s="96"/>
    </row>
    <row r="9" spans="1:13">
      <c r="A9" s="94" t="s">
        <v>245</v>
      </c>
      <c r="B9" s="104"/>
      <c r="C9" s="104"/>
      <c r="D9" s="104"/>
      <c r="E9" s="104"/>
      <c r="F9" s="104"/>
      <c r="G9" s="104"/>
      <c r="H9" s="104"/>
      <c r="I9" s="104"/>
      <c r="J9" s="103"/>
      <c r="K9" s="96"/>
    </row>
    <row r="10" spans="1:13">
      <c r="A10" s="94" t="s">
        <v>246</v>
      </c>
      <c r="B10" s="104"/>
      <c r="C10" s="104"/>
      <c r="D10" s="104"/>
      <c r="E10" s="104"/>
      <c r="F10" s="104"/>
      <c r="G10" s="104"/>
      <c r="H10" s="104"/>
      <c r="I10" s="104"/>
      <c r="J10" s="103"/>
      <c r="K10" s="96"/>
    </row>
    <row r="11" spans="1:13">
      <c r="A11" s="94" t="s">
        <v>263</v>
      </c>
      <c r="B11" s="104"/>
      <c r="C11" s="104"/>
      <c r="D11" s="104"/>
      <c r="E11" s="104"/>
      <c r="F11" s="104"/>
      <c r="G11" s="104"/>
      <c r="H11" s="104"/>
      <c r="I11" s="104"/>
      <c r="J11" s="103"/>
      <c r="K11" s="96"/>
    </row>
    <row r="12" spans="1:13">
      <c r="A12" s="94" t="s">
        <v>264</v>
      </c>
      <c r="B12" s="154"/>
      <c r="C12" s="154"/>
      <c r="D12" s="154"/>
      <c r="E12" s="154"/>
      <c r="F12" s="154"/>
      <c r="G12" s="154"/>
      <c r="H12" s="154"/>
      <c r="I12" s="154"/>
      <c r="J12" s="95"/>
      <c r="K12" s="96"/>
    </row>
    <row r="13" spans="1:13">
      <c r="A13" s="94"/>
      <c r="B13" s="154"/>
      <c r="C13" s="154"/>
      <c r="D13" s="154"/>
      <c r="E13" s="154"/>
      <c r="F13" s="154"/>
      <c r="G13" s="154"/>
      <c r="H13" s="154"/>
      <c r="I13" s="154"/>
      <c r="J13" s="95"/>
      <c r="K13" s="96"/>
    </row>
    <row r="14" spans="1:13" ht="15.75">
      <c r="A14" s="183" t="s">
        <v>247</v>
      </c>
      <c r="B14" s="95"/>
      <c r="C14" s="95"/>
      <c r="D14" s="95"/>
      <c r="E14" s="95"/>
      <c r="F14" s="95"/>
      <c r="G14" s="95"/>
      <c r="H14" s="95"/>
      <c r="I14" s="95"/>
      <c r="J14" s="95"/>
      <c r="K14" s="96"/>
    </row>
    <row r="15" spans="1:13" ht="15.75">
      <c r="A15" s="143" t="s">
        <v>183</v>
      </c>
      <c r="B15" s="184" t="s">
        <v>300</v>
      </c>
      <c r="C15" s="95"/>
      <c r="D15" s="95"/>
      <c r="E15" s="95"/>
      <c r="F15" s="95"/>
      <c r="G15" s="95"/>
      <c r="H15" s="95"/>
      <c r="I15" s="95"/>
      <c r="J15" s="95"/>
      <c r="K15" s="96"/>
      <c r="M15" t="s">
        <v>300</v>
      </c>
    </row>
    <row r="16" spans="1:13">
      <c r="A16" s="155" t="s">
        <v>248</v>
      </c>
      <c r="B16" s="104"/>
      <c r="C16" s="95"/>
      <c r="D16" s="95"/>
      <c r="E16" s="95"/>
      <c r="F16" s="95"/>
      <c r="G16" s="95"/>
      <c r="H16" s="95"/>
      <c r="I16" s="95"/>
      <c r="J16" s="95"/>
      <c r="K16" s="96"/>
      <c r="M16" t="s">
        <v>301</v>
      </c>
    </row>
    <row r="17" spans="1:11">
      <c r="A17" s="94" t="s">
        <v>249</v>
      </c>
      <c r="B17" s="104"/>
      <c r="C17" s="95"/>
      <c r="D17" s="95"/>
      <c r="E17" s="95"/>
      <c r="F17" s="95"/>
      <c r="G17" s="95"/>
      <c r="H17" s="95"/>
      <c r="I17" s="95"/>
      <c r="J17" s="95"/>
      <c r="K17" s="96"/>
    </row>
    <row r="18" spans="1:11">
      <c r="A18" s="94" t="s">
        <v>250</v>
      </c>
      <c r="B18" s="104"/>
      <c r="C18" s="95"/>
      <c r="D18" s="95"/>
      <c r="E18" s="95"/>
      <c r="F18" s="95"/>
      <c r="G18" s="95"/>
      <c r="H18" s="95"/>
      <c r="I18" s="95"/>
      <c r="J18" s="95"/>
      <c r="K18" s="96"/>
    </row>
    <row r="19" spans="1:11">
      <c r="A19" s="94" t="s">
        <v>251</v>
      </c>
      <c r="B19" s="104"/>
      <c r="C19" s="95"/>
      <c r="D19" s="95"/>
      <c r="E19" s="95"/>
      <c r="F19" s="95"/>
      <c r="G19" s="95"/>
      <c r="H19" s="95"/>
      <c r="I19" s="95"/>
      <c r="J19" s="95"/>
      <c r="K19" s="96"/>
    </row>
    <row r="20" spans="1:11">
      <c r="A20" s="94"/>
      <c r="B20" s="156"/>
      <c r="C20" s="95"/>
      <c r="D20" s="95"/>
      <c r="E20" s="95"/>
      <c r="F20" s="95"/>
      <c r="G20" s="95"/>
      <c r="H20" s="95"/>
      <c r="I20" s="95"/>
      <c r="J20" s="95"/>
      <c r="K20" s="96"/>
    </row>
    <row r="21" spans="1:11">
      <c r="A21" s="94" t="s">
        <v>269</v>
      </c>
      <c r="B21" s="212"/>
      <c r="C21" s="95"/>
      <c r="D21" s="95"/>
      <c r="E21" s="95"/>
      <c r="F21" s="95"/>
      <c r="G21" s="95"/>
      <c r="H21" s="95"/>
      <c r="I21" s="95"/>
      <c r="J21" s="95"/>
      <c r="K21" s="96"/>
    </row>
    <row r="22" spans="1:11">
      <c r="A22" s="94" t="s">
        <v>268</v>
      </c>
      <c r="B22" s="212"/>
      <c r="C22" s="95"/>
      <c r="D22" s="95"/>
      <c r="E22" s="95"/>
      <c r="F22" s="95"/>
      <c r="G22" s="95"/>
      <c r="H22" s="95"/>
      <c r="I22" s="95"/>
      <c r="J22" s="95"/>
      <c r="K22" s="96"/>
    </row>
    <row r="23" spans="1:11">
      <c r="A23" s="94" t="s">
        <v>270</v>
      </c>
      <c r="B23" s="212"/>
      <c r="C23" s="95"/>
      <c r="D23" s="95"/>
      <c r="E23" s="95"/>
      <c r="F23" s="95"/>
      <c r="G23" s="95"/>
      <c r="H23" s="95"/>
      <c r="I23" s="95"/>
      <c r="J23" s="95"/>
      <c r="K23" s="96"/>
    </row>
    <row r="24" spans="1:11">
      <c r="A24" s="94" t="s">
        <v>271</v>
      </c>
      <c r="B24" s="212"/>
      <c r="C24" s="95"/>
      <c r="D24" s="95"/>
      <c r="E24" s="95"/>
      <c r="F24" s="95"/>
      <c r="G24" s="95"/>
      <c r="H24" s="95"/>
      <c r="I24" s="95"/>
      <c r="J24" s="95"/>
      <c r="K24" s="96"/>
    </row>
    <row r="25" spans="1:11" ht="15.75">
      <c r="A25" s="143" t="s">
        <v>267</v>
      </c>
      <c r="B25" s="161">
        <f>SUM(B21:B24)</f>
        <v>0</v>
      </c>
      <c r="C25" s="95"/>
      <c r="D25" s="95"/>
      <c r="E25" s="95"/>
      <c r="F25" s="95"/>
      <c r="G25" s="95"/>
      <c r="H25" s="95"/>
      <c r="I25" s="95"/>
      <c r="J25" s="95"/>
      <c r="K25" s="96"/>
    </row>
    <row r="26" spans="1:11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6"/>
    </row>
    <row r="27" spans="1:11" ht="15.75">
      <c r="A27" s="143" t="s">
        <v>252</v>
      </c>
      <c r="B27" s="95"/>
      <c r="C27" s="95"/>
      <c r="D27" s="95"/>
      <c r="E27" s="95"/>
      <c r="F27" s="157" t="s">
        <v>260</v>
      </c>
      <c r="G27" s="95"/>
      <c r="H27" s="95"/>
      <c r="I27" s="95"/>
      <c r="J27" s="95"/>
      <c r="K27" s="96"/>
    </row>
    <row r="28" spans="1:11">
      <c r="A28" s="158" t="s">
        <v>253</v>
      </c>
      <c r="B28" s="159" t="s">
        <v>173</v>
      </c>
      <c r="C28" s="95"/>
      <c r="D28" s="159" t="s">
        <v>258</v>
      </c>
      <c r="E28" s="95"/>
      <c r="F28" s="159" t="s">
        <v>261</v>
      </c>
      <c r="G28" s="160"/>
      <c r="H28" s="159" t="s">
        <v>262</v>
      </c>
      <c r="I28" s="160"/>
      <c r="J28" s="95"/>
      <c r="K28" s="96"/>
    </row>
    <row r="29" spans="1:11" s="101" customFormat="1">
      <c r="A29" s="94" t="s">
        <v>254</v>
      </c>
      <c r="B29" s="104">
        <v>10</v>
      </c>
      <c r="C29" s="160"/>
      <c r="D29" s="161">
        <v>132814</v>
      </c>
      <c r="E29" s="160"/>
      <c r="F29" s="162">
        <v>2</v>
      </c>
      <c r="G29" s="95"/>
      <c r="H29" s="161">
        <f>F29*D29</f>
        <v>265628</v>
      </c>
      <c r="I29" s="95"/>
      <c r="J29" s="160"/>
      <c r="K29" s="163"/>
    </row>
    <row r="30" spans="1:11">
      <c r="A30" s="94" t="s">
        <v>255</v>
      </c>
      <c r="B30" s="104">
        <v>10</v>
      </c>
      <c r="C30" s="95"/>
      <c r="D30" s="161">
        <v>152251</v>
      </c>
      <c r="E30" s="95"/>
      <c r="F30" s="162">
        <v>2</v>
      </c>
      <c r="G30" s="95"/>
      <c r="H30" s="161">
        <f>F30*D30</f>
        <v>304502</v>
      </c>
      <c r="I30" s="95"/>
      <c r="J30" s="95"/>
      <c r="K30" s="96"/>
    </row>
    <row r="31" spans="1:11">
      <c r="A31" s="94" t="s">
        <v>256</v>
      </c>
      <c r="B31" s="104"/>
      <c r="C31" s="95"/>
      <c r="D31" s="161">
        <v>185136</v>
      </c>
      <c r="E31" s="95"/>
      <c r="F31" s="162"/>
      <c r="G31" s="95"/>
      <c r="H31" s="161">
        <f>F31*D31</f>
        <v>0</v>
      </c>
      <c r="I31" s="95"/>
      <c r="J31" s="95"/>
      <c r="K31" s="96"/>
    </row>
    <row r="32" spans="1:11">
      <c r="A32" s="94" t="s">
        <v>257</v>
      </c>
      <c r="B32" s="104"/>
      <c r="C32" s="95"/>
      <c r="D32" s="161">
        <v>239506</v>
      </c>
      <c r="E32" s="95"/>
      <c r="F32" s="162"/>
      <c r="G32" s="95"/>
      <c r="H32" s="161">
        <f>F32*D32</f>
        <v>0</v>
      </c>
      <c r="I32" s="95"/>
      <c r="J32" s="95"/>
      <c r="K32" s="96"/>
    </row>
    <row r="33" spans="1:11">
      <c r="A33" s="94" t="s">
        <v>259</v>
      </c>
      <c r="B33" s="104"/>
      <c r="C33" s="95"/>
      <c r="D33" s="161">
        <v>262903</v>
      </c>
      <c r="E33" s="95"/>
      <c r="F33" s="162"/>
      <c r="G33" s="95"/>
      <c r="H33" s="161">
        <f>F33*D33</f>
        <v>0</v>
      </c>
      <c r="I33" s="95"/>
      <c r="J33" s="95"/>
      <c r="K33" s="96"/>
    </row>
    <row r="34" spans="1:11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6"/>
    </row>
    <row r="35" spans="1:11">
      <c r="A35" s="94"/>
      <c r="B35" s="95"/>
      <c r="C35" s="95"/>
      <c r="D35" s="164" t="s">
        <v>266</v>
      </c>
      <c r="E35" s="95"/>
      <c r="F35" s="159" t="s">
        <v>272</v>
      </c>
      <c r="G35" s="95"/>
      <c r="H35" s="159" t="s">
        <v>265</v>
      </c>
      <c r="I35" s="95"/>
      <c r="J35" s="95"/>
      <c r="K35" s="96"/>
    </row>
    <row r="36" spans="1:11">
      <c r="A36" s="94"/>
      <c r="B36" s="165">
        <f>SUM(B29:B33)</f>
        <v>20</v>
      </c>
      <c r="C36" s="95"/>
      <c r="D36" s="161">
        <f>SUM(B29*D29,B30*D30,B31*D31,B32*D32,B33*D33)</f>
        <v>2850650</v>
      </c>
      <c r="E36" s="95"/>
      <c r="F36" s="165">
        <f>SUM(F29:F33)</f>
        <v>4</v>
      </c>
      <c r="G36" s="95"/>
      <c r="H36" s="161">
        <f>SUM(H29:H33)</f>
        <v>570130</v>
      </c>
      <c r="I36" s="95"/>
      <c r="J36" s="95"/>
      <c r="K36" s="96"/>
    </row>
    <row r="37" spans="1:11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9"/>
    </row>
  </sheetData>
  <sheetProtection password="B0F3" sheet="1" objects="1" scenarios="1"/>
  <dataValidations count="1">
    <dataValidation type="list" allowBlank="1" showInputMessage="1" showErrorMessage="1" sqref="B15">
      <formula1>$M$15:$M$16</formula1>
    </dataValidation>
  </dataValidations>
  <pageMargins left="0.7" right="0.7" top="0.75" bottom="0.7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workbookViewId="0">
      <selection activeCell="K11" sqref="K11"/>
    </sheetView>
  </sheetViews>
  <sheetFormatPr defaultRowHeight="15"/>
  <cols>
    <col min="1" max="1" width="9.28515625" style="1" customWidth="1"/>
    <col min="2" max="2" width="3.85546875" style="1" customWidth="1"/>
    <col min="3" max="3" width="14.7109375" style="1" customWidth="1"/>
    <col min="4" max="4" width="4" style="1" customWidth="1"/>
    <col min="5" max="5" width="9.140625" style="1"/>
    <col min="6" max="6" width="4.140625" style="1" customWidth="1"/>
    <col min="7" max="7" width="9.140625" style="1"/>
    <col min="8" max="8" width="3.5703125" style="1" customWidth="1"/>
    <col min="9" max="9" width="9.140625" style="1"/>
    <col min="10" max="10" width="4.42578125" style="1" customWidth="1"/>
    <col min="11" max="11" width="9.140625" style="1"/>
    <col min="12" max="12" width="4.140625" style="1" customWidth="1"/>
    <col min="13" max="13" width="10.85546875" style="1" customWidth="1"/>
    <col min="14" max="14" width="3.85546875" style="1" customWidth="1"/>
    <col min="15" max="15" width="9.140625" style="1"/>
    <col min="16" max="16" width="4.28515625" style="1" customWidth="1"/>
    <col min="17" max="16384" width="9.140625" style="1"/>
  </cols>
  <sheetData>
    <row r="1" spans="1:17" ht="18">
      <c r="A1" s="131" t="s">
        <v>198</v>
      </c>
      <c r="B1" s="131"/>
      <c r="C1" s="131"/>
      <c r="D1" s="131"/>
      <c r="E1" s="131"/>
      <c r="F1" s="131"/>
      <c r="G1" s="131"/>
      <c r="H1" s="100"/>
      <c r="I1" s="130"/>
      <c r="J1" s="100"/>
      <c r="K1" s="100"/>
      <c r="L1" s="100"/>
      <c r="M1" s="100"/>
      <c r="N1" s="100"/>
      <c r="O1" s="100"/>
      <c r="P1" s="100"/>
      <c r="Q1" s="100"/>
    </row>
    <row r="2" spans="1:17">
      <c r="A2" s="8"/>
      <c r="B2" s="8"/>
      <c r="C2" s="8"/>
      <c r="D2" s="8"/>
      <c r="E2" s="8"/>
      <c r="F2" s="8"/>
      <c r="G2" s="8"/>
      <c r="H2" s="8"/>
      <c r="I2" s="30"/>
      <c r="J2" s="8"/>
      <c r="K2" s="8"/>
      <c r="L2" s="8"/>
      <c r="M2" s="8"/>
      <c r="N2" s="8"/>
      <c r="O2" s="8"/>
      <c r="P2" s="8"/>
      <c r="Q2" s="8"/>
    </row>
    <row r="3" spans="1:17" ht="15.75">
      <c r="A3" s="4" t="s">
        <v>194</v>
      </c>
      <c r="B3" s="4"/>
      <c r="C3" s="5"/>
      <c r="D3" s="5"/>
      <c r="E3" s="4"/>
      <c r="F3" s="5"/>
      <c r="G3" s="4"/>
      <c r="H3" s="5"/>
      <c r="I3" s="6"/>
      <c r="J3" s="5"/>
      <c r="K3" s="4"/>
      <c r="L3" s="5"/>
      <c r="M3" s="4"/>
      <c r="N3" s="5"/>
      <c r="O3" s="4"/>
      <c r="P3" s="5"/>
      <c r="Q3" s="4"/>
    </row>
    <row r="4" spans="1:17">
      <c r="A4" s="7"/>
      <c r="B4" s="7"/>
      <c r="C4" s="8"/>
      <c r="D4" s="8"/>
      <c r="E4" s="7"/>
      <c r="F4" s="8"/>
      <c r="G4" s="7"/>
      <c r="H4" s="8"/>
      <c r="I4" s="9"/>
      <c r="J4" s="8"/>
      <c r="K4" s="7"/>
      <c r="L4" s="8"/>
      <c r="M4" s="7"/>
      <c r="N4" s="8"/>
      <c r="O4" s="7"/>
      <c r="P4" s="8"/>
      <c r="Q4" s="7"/>
    </row>
    <row r="5" spans="1:17">
      <c r="A5" s="7"/>
      <c r="B5" s="7"/>
      <c r="C5" s="8" t="s">
        <v>231</v>
      </c>
      <c r="D5" s="8"/>
      <c r="E5" s="7"/>
      <c r="F5" s="8"/>
      <c r="G5" s="7"/>
      <c r="H5" s="8"/>
      <c r="I5" s="9" t="s">
        <v>193</v>
      </c>
      <c r="J5" s="8"/>
      <c r="K5" s="7"/>
      <c r="L5" s="8"/>
      <c r="M5" s="7"/>
      <c r="N5" s="8"/>
      <c r="O5" s="7"/>
      <c r="P5" s="8"/>
      <c r="Q5" s="7"/>
    </row>
    <row r="6" spans="1:17">
      <c r="A6" s="7"/>
      <c r="B6" s="7"/>
      <c r="C6" s="8" t="s">
        <v>232</v>
      </c>
      <c r="D6" s="8"/>
      <c r="E6" s="7"/>
      <c r="F6" s="8"/>
      <c r="G6" s="7" t="s">
        <v>192</v>
      </c>
      <c r="H6" s="8"/>
      <c r="I6" s="9" t="s">
        <v>191</v>
      </c>
      <c r="J6" s="8"/>
      <c r="K6" s="7" t="s">
        <v>190</v>
      </c>
      <c r="L6" s="8"/>
      <c r="M6" s="7" t="s">
        <v>189</v>
      </c>
      <c r="N6" s="8"/>
      <c r="O6" s="7"/>
      <c r="P6" s="8"/>
      <c r="Q6" s="7"/>
    </row>
    <row r="7" spans="1:17">
      <c r="A7" s="10" t="s">
        <v>188</v>
      </c>
      <c r="B7" s="10"/>
      <c r="C7" s="11" t="s">
        <v>233</v>
      </c>
      <c r="D7" s="11"/>
      <c r="E7" s="10" t="s">
        <v>187</v>
      </c>
      <c r="F7" s="11"/>
      <c r="G7" s="10" t="s">
        <v>186</v>
      </c>
      <c r="H7" s="11"/>
      <c r="I7" s="12" t="s">
        <v>185</v>
      </c>
      <c r="J7" s="11"/>
      <c r="K7" s="10" t="s">
        <v>184</v>
      </c>
      <c r="L7" s="11"/>
      <c r="M7" s="10" t="s">
        <v>183</v>
      </c>
      <c r="N7" s="11"/>
      <c r="O7" s="10"/>
      <c r="P7" s="11"/>
      <c r="Q7" s="10" t="s">
        <v>182</v>
      </c>
    </row>
    <row r="8" spans="1:17">
      <c r="A8" s="10" t="s">
        <v>181</v>
      </c>
      <c r="B8" s="10"/>
      <c r="C8" s="11" t="s">
        <v>234</v>
      </c>
      <c r="D8" s="11"/>
      <c r="E8" s="10" t="s">
        <v>180</v>
      </c>
      <c r="F8" s="11"/>
      <c r="G8" s="10" t="s">
        <v>179</v>
      </c>
      <c r="H8" s="11"/>
      <c r="I8" s="12" t="s">
        <v>178</v>
      </c>
      <c r="J8" s="11"/>
      <c r="K8" s="10" t="s">
        <v>177</v>
      </c>
      <c r="L8" s="11"/>
      <c r="M8" s="10" t="s">
        <v>176</v>
      </c>
      <c r="N8" s="11"/>
      <c r="O8" s="10" t="s">
        <v>175</v>
      </c>
      <c r="P8" s="11"/>
      <c r="Q8" s="10" t="s">
        <v>86</v>
      </c>
    </row>
    <row r="9" spans="1:17">
      <c r="A9" s="11"/>
      <c r="B9" s="11"/>
      <c r="C9" s="11"/>
      <c r="D9" s="11"/>
      <c r="E9" s="11"/>
      <c r="F9" s="11"/>
      <c r="G9" s="11"/>
      <c r="H9" s="11"/>
      <c r="I9" s="13"/>
      <c r="J9" s="11"/>
      <c r="K9" s="11"/>
      <c r="L9" s="11"/>
      <c r="M9" s="11"/>
      <c r="N9" s="11"/>
      <c r="O9" s="11"/>
      <c r="P9" s="11"/>
      <c r="Q9" s="11"/>
    </row>
    <row r="10" spans="1:17">
      <c r="A10" s="108">
        <v>2</v>
      </c>
      <c r="B10" s="14"/>
      <c r="C10" s="108" t="s">
        <v>274</v>
      </c>
      <c r="D10" s="14"/>
      <c r="E10" s="108" t="s">
        <v>275</v>
      </c>
      <c r="F10" s="14"/>
      <c r="G10" s="110">
        <v>450</v>
      </c>
      <c r="H10" s="15"/>
      <c r="I10" s="113">
        <v>0</v>
      </c>
      <c r="J10" s="17"/>
      <c r="K10" s="115">
        <f t="shared" ref="K10:K17" si="0">O10/G10</f>
        <v>1.2222222222222223</v>
      </c>
      <c r="L10" s="18"/>
      <c r="M10" s="117" t="s">
        <v>174</v>
      </c>
      <c r="N10" s="19"/>
      <c r="O10" s="120">
        <v>550</v>
      </c>
      <c r="P10" s="20"/>
      <c r="Q10" s="122">
        <f t="shared" ref="Q10:Q17" si="1">((A:A*O:O)*12)</f>
        <v>13200</v>
      </c>
    </row>
    <row r="11" spans="1:17">
      <c r="A11" s="109">
        <v>2</v>
      </c>
      <c r="B11" s="14"/>
      <c r="C11" s="109" t="s">
        <v>274</v>
      </c>
      <c r="D11" s="14"/>
      <c r="E11" s="109" t="s">
        <v>276</v>
      </c>
      <c r="F11" s="14"/>
      <c r="G11" s="111">
        <v>550</v>
      </c>
      <c r="H11" s="15"/>
      <c r="I11" s="114">
        <v>0</v>
      </c>
      <c r="J11" s="17"/>
      <c r="K11" s="116">
        <f t="shared" si="0"/>
        <v>1.1818181818181819</v>
      </c>
      <c r="L11" s="18"/>
      <c r="M11" s="118" t="s">
        <v>174</v>
      </c>
      <c r="N11" s="19"/>
      <c r="O11" s="121">
        <v>650</v>
      </c>
      <c r="P11" s="20"/>
      <c r="Q11" s="122">
        <f t="shared" si="1"/>
        <v>15600</v>
      </c>
    </row>
    <row r="12" spans="1:17">
      <c r="A12" s="109">
        <v>8</v>
      </c>
      <c r="B12" s="14"/>
      <c r="C12" s="109" t="s">
        <v>277</v>
      </c>
      <c r="D12" s="14"/>
      <c r="E12" s="109" t="s">
        <v>275</v>
      </c>
      <c r="F12" s="14"/>
      <c r="G12" s="112">
        <v>450</v>
      </c>
      <c r="H12" s="23"/>
      <c r="I12" s="111">
        <v>0</v>
      </c>
      <c r="J12" s="15"/>
      <c r="K12" s="116">
        <f t="shared" si="0"/>
        <v>1.2222222222222223</v>
      </c>
      <c r="L12" s="18"/>
      <c r="M12" s="119" t="s">
        <v>278</v>
      </c>
      <c r="N12" s="17"/>
      <c r="O12" s="121">
        <v>550</v>
      </c>
      <c r="P12" s="20"/>
      <c r="Q12" s="122">
        <f t="shared" si="1"/>
        <v>52800</v>
      </c>
    </row>
    <row r="13" spans="1:17">
      <c r="A13" s="109">
        <v>8</v>
      </c>
      <c r="B13" s="14"/>
      <c r="C13" s="109" t="s">
        <v>277</v>
      </c>
      <c r="D13" s="14"/>
      <c r="E13" s="109" t="s">
        <v>276</v>
      </c>
      <c r="F13" s="14"/>
      <c r="G13" s="112">
        <v>550</v>
      </c>
      <c r="H13" s="23"/>
      <c r="I13" s="111">
        <v>0</v>
      </c>
      <c r="J13" s="15"/>
      <c r="K13" s="116">
        <f t="shared" si="0"/>
        <v>1.1818181818181819</v>
      </c>
      <c r="L13" s="18"/>
      <c r="M13" s="119" t="s">
        <v>278</v>
      </c>
      <c r="N13" s="17"/>
      <c r="O13" s="121">
        <v>650</v>
      </c>
      <c r="P13" s="20"/>
      <c r="Q13" s="122">
        <f t="shared" si="1"/>
        <v>62400</v>
      </c>
    </row>
    <row r="14" spans="1:17">
      <c r="A14" s="109">
        <v>0</v>
      </c>
      <c r="B14" s="14"/>
      <c r="C14" s="109"/>
      <c r="D14" s="14"/>
      <c r="E14" s="109" t="s">
        <v>95</v>
      </c>
      <c r="F14" s="14"/>
      <c r="G14" s="112">
        <v>0</v>
      </c>
      <c r="H14" s="23"/>
      <c r="I14" s="114">
        <v>0</v>
      </c>
      <c r="J14" s="24"/>
      <c r="K14" s="116" t="e">
        <f t="shared" si="0"/>
        <v>#DIV/0!</v>
      </c>
      <c r="L14" s="18"/>
      <c r="M14" s="119"/>
      <c r="N14" s="17"/>
      <c r="O14" s="121">
        <v>0</v>
      </c>
      <c r="P14" s="20"/>
      <c r="Q14" s="122">
        <f t="shared" si="1"/>
        <v>0</v>
      </c>
    </row>
    <row r="15" spans="1:17">
      <c r="A15" s="109">
        <v>0</v>
      </c>
      <c r="B15" s="14"/>
      <c r="C15" s="109"/>
      <c r="D15" s="14"/>
      <c r="E15" s="109" t="s">
        <v>95</v>
      </c>
      <c r="F15" s="14"/>
      <c r="G15" s="109">
        <v>0</v>
      </c>
      <c r="H15" s="14"/>
      <c r="I15" s="111">
        <v>0</v>
      </c>
      <c r="J15" s="15"/>
      <c r="K15" s="116" t="e">
        <f t="shared" si="0"/>
        <v>#DIV/0!</v>
      </c>
      <c r="L15" s="18"/>
      <c r="M15" s="119"/>
      <c r="N15" s="17"/>
      <c r="O15" s="121">
        <v>0</v>
      </c>
      <c r="P15" s="20"/>
      <c r="Q15" s="122">
        <f t="shared" si="1"/>
        <v>0</v>
      </c>
    </row>
    <row r="16" spans="1:17">
      <c r="A16" s="109">
        <v>0</v>
      </c>
      <c r="B16" s="14"/>
      <c r="C16" s="108"/>
      <c r="D16" s="14"/>
      <c r="E16" s="109" t="s">
        <v>95</v>
      </c>
      <c r="F16" s="14"/>
      <c r="G16" s="109">
        <v>0</v>
      </c>
      <c r="H16" s="14"/>
      <c r="I16" s="114">
        <v>0</v>
      </c>
      <c r="J16" s="24"/>
      <c r="K16" s="116" t="e">
        <f t="shared" si="0"/>
        <v>#DIV/0!</v>
      </c>
      <c r="L16" s="18"/>
      <c r="M16" s="119"/>
      <c r="N16" s="17"/>
      <c r="O16" s="121">
        <v>0</v>
      </c>
      <c r="P16" s="20"/>
      <c r="Q16" s="122">
        <f t="shared" si="1"/>
        <v>0</v>
      </c>
    </row>
    <row r="17" spans="1:17">
      <c r="A17" s="109">
        <v>0</v>
      </c>
      <c r="B17" s="14"/>
      <c r="C17" s="108"/>
      <c r="D17" s="14"/>
      <c r="E17" s="109" t="s">
        <v>95</v>
      </c>
      <c r="F17" s="14"/>
      <c r="G17" s="109">
        <v>0</v>
      </c>
      <c r="H17" s="14"/>
      <c r="I17" s="114">
        <v>0</v>
      </c>
      <c r="J17" s="24"/>
      <c r="K17" s="116" t="e">
        <f t="shared" si="0"/>
        <v>#DIV/0!</v>
      </c>
      <c r="L17" s="18"/>
      <c r="M17" s="119"/>
      <c r="N17" s="17"/>
      <c r="O17" s="121">
        <v>0</v>
      </c>
      <c r="P17" s="20"/>
      <c r="Q17" s="122">
        <f t="shared" si="1"/>
        <v>0</v>
      </c>
    </row>
    <row r="18" spans="1:17">
      <c r="A18" s="14"/>
      <c r="B18" s="14"/>
      <c r="C18" s="14"/>
      <c r="D18" s="14"/>
      <c r="E18" s="14"/>
      <c r="F18" s="14"/>
      <c r="G18" s="14"/>
      <c r="H18" s="14"/>
      <c r="I18" s="25"/>
      <c r="J18" s="24"/>
      <c r="K18" s="18"/>
      <c r="L18" s="18"/>
      <c r="M18" s="17"/>
      <c r="N18" s="17"/>
      <c r="O18" s="20"/>
      <c r="P18" s="20"/>
      <c r="Q18" s="26"/>
    </row>
    <row r="19" spans="1:17">
      <c r="A19" s="8"/>
      <c r="B19" s="8"/>
      <c r="C19" s="8"/>
      <c r="D19" s="8"/>
      <c r="E19" s="7"/>
      <c r="F19" s="8"/>
      <c r="G19" s="7"/>
      <c r="H19" s="8"/>
      <c r="I19" s="9"/>
      <c r="J19" s="8"/>
      <c r="K19" s="7"/>
      <c r="L19" s="8"/>
      <c r="M19" s="7"/>
      <c r="N19" s="8"/>
      <c r="O19" s="7"/>
      <c r="P19" s="8"/>
      <c r="Q19" s="7"/>
    </row>
    <row r="20" spans="1:17">
      <c r="A20" s="123">
        <f>SUM(A10:A17)</f>
        <v>20</v>
      </c>
      <c r="B20" s="107"/>
      <c r="C20" s="8"/>
      <c r="D20" s="8"/>
      <c r="E20" s="27" t="s">
        <v>173</v>
      </c>
      <c r="F20" s="28"/>
      <c r="G20" s="7"/>
      <c r="H20" s="8"/>
      <c r="I20" s="9"/>
      <c r="J20" s="8"/>
      <c r="K20" s="7"/>
      <c r="L20" s="8"/>
      <c r="M20" s="7"/>
      <c r="N20" s="8"/>
      <c r="O20" s="7"/>
      <c r="P20" s="8"/>
      <c r="Q20" s="7"/>
    </row>
    <row r="21" spans="1:17">
      <c r="A21" s="8"/>
      <c r="B21" s="8"/>
      <c r="C21" s="8"/>
      <c r="D21" s="8"/>
      <c r="E21" s="7"/>
      <c r="F21" s="8"/>
      <c r="G21" s="7"/>
      <c r="H21" s="8"/>
      <c r="I21" s="9"/>
      <c r="J21" s="8"/>
      <c r="K21" s="7"/>
      <c r="L21" s="8"/>
      <c r="M21" s="7"/>
      <c r="N21" s="8"/>
      <c r="O21" s="7"/>
      <c r="P21" s="8"/>
      <c r="Q21" s="7"/>
    </row>
    <row r="22" spans="1:17">
      <c r="A22" s="7"/>
      <c r="B22" s="7"/>
      <c r="C22" s="8"/>
      <c r="D22" s="8"/>
      <c r="E22" s="27" t="s">
        <v>172</v>
      </c>
      <c r="F22" s="8"/>
      <c r="G22" s="7"/>
      <c r="H22" s="8"/>
      <c r="I22" s="9"/>
      <c r="J22" s="8"/>
      <c r="K22" s="7"/>
      <c r="L22" s="8"/>
      <c r="M22" s="7"/>
      <c r="N22" s="8"/>
      <c r="O22" s="7"/>
      <c r="P22" s="8"/>
      <c r="Q22" s="124">
        <f>SUM(Q10:Q21)</f>
        <v>144000</v>
      </c>
    </row>
    <row r="23" spans="1:17">
      <c r="A23" s="7"/>
      <c r="B23" s="7"/>
      <c r="C23" s="8"/>
      <c r="D23" s="8"/>
      <c r="E23" s="7"/>
      <c r="F23" s="8"/>
      <c r="G23" s="7"/>
      <c r="H23" s="8"/>
      <c r="I23" s="9"/>
      <c r="J23" s="8"/>
      <c r="K23" s="7"/>
      <c r="L23" s="8"/>
      <c r="M23" s="7"/>
      <c r="N23" s="8"/>
      <c r="O23" s="7"/>
      <c r="P23" s="8"/>
      <c r="Q23" s="26"/>
    </row>
    <row r="24" spans="1:17">
      <c r="A24" s="7"/>
      <c r="B24" s="7"/>
      <c r="C24" s="8"/>
      <c r="D24" s="8"/>
      <c r="E24" s="27" t="s">
        <v>92</v>
      </c>
      <c r="F24" s="8"/>
      <c r="G24" s="7"/>
      <c r="H24" s="8"/>
      <c r="I24" s="9"/>
      <c r="J24" s="8"/>
      <c r="K24" s="7"/>
      <c r="L24" s="8"/>
      <c r="M24" s="7"/>
      <c r="N24" s="8"/>
      <c r="O24" s="7" t="s">
        <v>240</v>
      </c>
      <c r="P24" s="8"/>
      <c r="Q24" s="26"/>
    </row>
    <row r="25" spans="1:17">
      <c r="A25" s="7"/>
      <c r="B25" s="7"/>
      <c r="C25" s="8"/>
      <c r="D25" s="8"/>
      <c r="E25" s="7" t="s">
        <v>239</v>
      </c>
      <c r="F25" s="8"/>
      <c r="G25" s="8"/>
      <c r="H25" s="8"/>
      <c r="I25" s="30"/>
      <c r="J25" s="8"/>
      <c r="K25" s="17"/>
      <c r="L25" s="17"/>
      <c r="M25" s="17"/>
      <c r="N25" s="17"/>
      <c r="O25" s="21">
        <v>50</v>
      </c>
      <c r="P25" s="26"/>
      <c r="Q25" s="124">
        <f>O25*12</f>
        <v>600</v>
      </c>
    </row>
    <row r="26" spans="1:17">
      <c r="A26" s="7"/>
      <c r="B26" s="7"/>
      <c r="C26" s="8"/>
      <c r="D26" s="8"/>
      <c r="E26" s="7" t="s">
        <v>3</v>
      </c>
      <c r="F26" s="8"/>
      <c r="G26" s="8"/>
      <c r="H26" s="8"/>
      <c r="I26" s="9"/>
      <c r="J26" s="8"/>
      <c r="K26" s="17"/>
      <c r="L26" s="17"/>
      <c r="M26" s="7"/>
      <c r="N26" s="8"/>
      <c r="O26" s="21">
        <v>0</v>
      </c>
      <c r="P26" s="26"/>
      <c r="Q26" s="125">
        <f>O26*12</f>
        <v>0</v>
      </c>
    </row>
    <row r="27" spans="1:17">
      <c r="A27" s="7"/>
      <c r="B27" s="7"/>
      <c r="C27" s="8"/>
      <c r="D27" s="8"/>
      <c r="E27" s="27" t="s">
        <v>171</v>
      </c>
      <c r="F27" s="8"/>
      <c r="G27" s="7"/>
      <c r="H27" s="8"/>
      <c r="I27" s="9"/>
      <c r="J27" s="8"/>
      <c r="K27" s="7"/>
      <c r="L27" s="8"/>
      <c r="M27" s="7"/>
      <c r="N27" s="8"/>
      <c r="O27" s="7"/>
      <c r="P27" s="8"/>
      <c r="Q27" s="122">
        <f>SUM(Q25:Q26)</f>
        <v>600</v>
      </c>
    </row>
    <row r="28" spans="1:17">
      <c r="A28" s="7"/>
      <c r="B28" s="7"/>
      <c r="C28" s="8"/>
      <c r="D28" s="8"/>
      <c r="E28" s="7"/>
      <c r="F28" s="8"/>
      <c r="G28" s="7"/>
      <c r="H28" s="8"/>
      <c r="I28" s="9"/>
      <c r="J28" s="8"/>
      <c r="K28" s="7"/>
      <c r="L28" s="8"/>
      <c r="M28" s="7"/>
      <c r="N28" s="8"/>
      <c r="O28" s="7"/>
      <c r="P28" s="8"/>
      <c r="Q28" s="26"/>
    </row>
    <row r="29" spans="1:17">
      <c r="A29" s="7"/>
      <c r="B29" s="7"/>
      <c r="C29" s="8"/>
      <c r="D29" s="8"/>
      <c r="E29" s="7" t="s">
        <v>85</v>
      </c>
      <c r="F29" s="8"/>
      <c r="G29" s="7"/>
      <c r="H29" s="8"/>
      <c r="I29" s="9"/>
      <c r="J29" s="8"/>
      <c r="K29" s="7"/>
      <c r="L29" s="8"/>
      <c r="M29" s="7"/>
      <c r="N29" s="8"/>
      <c r="O29" s="7"/>
      <c r="P29" s="8"/>
      <c r="Q29" s="122">
        <f>Q22+Q27</f>
        <v>144600</v>
      </c>
    </row>
    <row r="30" spans="1:17">
      <c r="A30" s="7"/>
      <c r="B30" s="7"/>
      <c r="C30" s="8"/>
      <c r="D30" s="8"/>
      <c r="E30" s="7"/>
      <c r="F30" s="8"/>
      <c r="G30" s="7"/>
      <c r="H30" s="8"/>
      <c r="I30" s="9"/>
      <c r="J30" s="8"/>
      <c r="K30" s="7"/>
      <c r="L30" s="8"/>
      <c r="M30" s="7"/>
      <c r="N30" s="8"/>
      <c r="O30" s="7"/>
      <c r="P30" s="8"/>
      <c r="Q30" s="26"/>
    </row>
    <row r="31" spans="1:17">
      <c r="A31" s="7"/>
      <c r="B31" s="7"/>
      <c r="C31" s="8"/>
      <c r="D31" s="8"/>
      <c r="E31" s="7" t="s">
        <v>170</v>
      </c>
      <c r="F31" s="8"/>
      <c r="G31" s="7"/>
      <c r="H31" s="8"/>
      <c r="I31" s="9"/>
      <c r="J31" s="8"/>
      <c r="K31" s="7"/>
      <c r="L31" s="8"/>
      <c r="M31" s="7"/>
      <c r="N31" s="8"/>
      <c r="O31" s="7"/>
      <c r="P31" s="8"/>
      <c r="Q31" s="7"/>
    </row>
    <row r="32" spans="1:17">
      <c r="A32" s="7"/>
      <c r="B32" s="7"/>
      <c r="C32" s="8"/>
      <c r="D32" s="8"/>
      <c r="E32" s="7" t="s">
        <v>169</v>
      </c>
      <c r="F32" s="8"/>
      <c r="G32" s="7"/>
      <c r="H32" s="8"/>
      <c r="I32" s="126">
        <v>0.05</v>
      </c>
      <c r="J32" s="19"/>
      <c r="K32" s="7"/>
      <c r="L32" s="8"/>
      <c r="M32" s="7"/>
      <c r="N32" s="8"/>
      <c r="O32" s="122">
        <f>-Q29*I32</f>
        <v>-7230</v>
      </c>
      <c r="P32" s="26"/>
      <c r="Q32" s="7"/>
    </row>
    <row r="33" spans="1:17">
      <c r="A33" s="7"/>
      <c r="B33" s="7"/>
      <c r="C33" s="8"/>
      <c r="D33" s="8"/>
      <c r="E33" s="7" t="s">
        <v>168</v>
      </c>
      <c r="F33" s="8"/>
      <c r="G33" s="7"/>
      <c r="H33" s="8"/>
      <c r="I33" s="126">
        <v>0</v>
      </c>
      <c r="J33" s="19"/>
      <c r="K33" s="7"/>
      <c r="L33" s="8"/>
      <c r="M33" s="7"/>
      <c r="N33" s="8"/>
      <c r="O33" s="124">
        <f>-Q30*I33</f>
        <v>0</v>
      </c>
      <c r="P33" s="26"/>
      <c r="Q33" s="7"/>
    </row>
    <row r="34" spans="1:17">
      <c r="A34" s="7"/>
      <c r="B34" s="7"/>
      <c r="C34" s="8"/>
      <c r="D34" s="8"/>
      <c r="E34" s="7" t="s">
        <v>167</v>
      </c>
      <c r="F34" s="8"/>
      <c r="G34" s="7"/>
      <c r="H34" s="8"/>
      <c r="I34" s="9"/>
      <c r="J34" s="8"/>
      <c r="K34" s="7"/>
      <c r="L34" s="8"/>
      <c r="M34" s="7"/>
      <c r="N34" s="8"/>
      <c r="O34" s="7"/>
      <c r="P34" s="8"/>
      <c r="Q34" s="122">
        <f>SUM(O32:O33)</f>
        <v>-7230</v>
      </c>
    </row>
    <row r="35" spans="1:17">
      <c r="A35" s="7"/>
      <c r="B35" s="7"/>
      <c r="C35" s="8"/>
      <c r="D35" s="8"/>
      <c r="E35" s="7"/>
      <c r="F35" s="8"/>
      <c r="G35" s="7"/>
      <c r="H35" s="8"/>
      <c r="I35" s="9"/>
      <c r="J35" s="8"/>
      <c r="K35" s="7"/>
      <c r="L35" s="8"/>
      <c r="M35" s="7"/>
      <c r="N35" s="8"/>
      <c r="O35" s="7"/>
      <c r="P35" s="8"/>
      <c r="Q35" s="26"/>
    </row>
    <row r="36" spans="1:17">
      <c r="A36" s="27"/>
      <c r="B36" s="27"/>
      <c r="C36" s="28"/>
      <c r="D36" s="28"/>
      <c r="E36" s="27" t="s">
        <v>166</v>
      </c>
      <c r="F36" s="28"/>
      <c r="G36" s="27"/>
      <c r="H36" s="28"/>
      <c r="I36" s="31"/>
      <c r="J36" s="28"/>
      <c r="K36" s="27"/>
      <c r="L36" s="28"/>
      <c r="M36" s="27"/>
      <c r="N36" s="28"/>
      <c r="O36" s="27"/>
      <c r="P36" s="28"/>
      <c r="Q36" s="127">
        <f>SUM(Q29:Q34)</f>
        <v>137370</v>
      </c>
    </row>
    <row r="37" spans="1:17">
      <c r="A37" s="32"/>
      <c r="B37" s="33"/>
      <c r="C37" s="33"/>
      <c r="D37" s="33"/>
      <c r="E37" s="33"/>
      <c r="F37" s="33"/>
      <c r="G37" s="33"/>
      <c r="H37" s="33"/>
      <c r="I37" s="34"/>
      <c r="J37" s="33"/>
      <c r="K37" s="33"/>
      <c r="L37" s="33"/>
      <c r="M37" s="33"/>
      <c r="N37" s="86"/>
      <c r="O37" s="86"/>
      <c r="P37" s="86"/>
      <c r="Q37" s="87"/>
    </row>
    <row r="38" spans="1:17">
      <c r="A38" s="35" t="s">
        <v>165</v>
      </c>
      <c r="B38" s="28"/>
      <c r="C38" s="28"/>
      <c r="D38" s="28"/>
      <c r="E38" s="8"/>
      <c r="F38" s="8"/>
      <c r="G38" s="8"/>
      <c r="H38" s="8"/>
      <c r="I38" s="30"/>
      <c r="J38" s="8"/>
      <c r="K38" s="8"/>
      <c r="L38" s="8"/>
      <c r="M38" s="8"/>
      <c r="N38" s="88"/>
      <c r="O38" s="88"/>
      <c r="P38" s="88"/>
      <c r="Q38" s="89"/>
    </row>
    <row r="39" spans="1:17">
      <c r="A39" s="36" t="s">
        <v>164</v>
      </c>
      <c r="B39" s="8"/>
      <c r="C39" s="8"/>
      <c r="D39" s="8"/>
      <c r="E39" s="8"/>
      <c r="F39" s="8"/>
      <c r="G39" s="8"/>
      <c r="H39" s="8"/>
      <c r="I39" s="128">
        <f>SUM(A10*G10,A11*G11,A12*G12,A13*G13,A14*G14,A15*G15,A16*G16,A17*G17)</f>
        <v>10000</v>
      </c>
      <c r="J39" s="8" t="s">
        <v>162</v>
      </c>
      <c r="K39" s="8"/>
      <c r="L39" s="8"/>
      <c r="M39" s="8"/>
      <c r="N39" s="88"/>
      <c r="O39" s="88"/>
      <c r="P39" s="88"/>
      <c r="Q39" s="89"/>
    </row>
    <row r="40" spans="1:17">
      <c r="A40" s="36" t="s">
        <v>163</v>
      </c>
      <c r="B40" s="8"/>
      <c r="C40" s="8"/>
      <c r="D40" s="8"/>
      <c r="E40" s="8"/>
      <c r="F40" s="8"/>
      <c r="G40" s="8"/>
      <c r="H40" s="8"/>
      <c r="I40" s="167">
        <v>0</v>
      </c>
      <c r="J40" s="8" t="s">
        <v>162</v>
      </c>
      <c r="K40" s="8"/>
      <c r="L40" s="8"/>
      <c r="M40" s="8"/>
      <c r="N40" s="88"/>
      <c r="O40" s="88"/>
      <c r="P40" s="88"/>
      <c r="Q40" s="89"/>
    </row>
    <row r="41" spans="1:17">
      <c r="A41" s="36" t="s">
        <v>161</v>
      </c>
      <c r="B41" s="8"/>
      <c r="C41" s="8"/>
      <c r="D41" s="8"/>
      <c r="E41" s="8"/>
      <c r="F41" s="8"/>
      <c r="G41" s="8"/>
      <c r="H41" s="8"/>
      <c r="I41" s="166" t="s">
        <v>160</v>
      </c>
      <c r="J41" s="134"/>
      <c r="K41" s="134"/>
      <c r="L41" s="134"/>
      <c r="M41" s="134"/>
      <c r="N41" s="88"/>
      <c r="O41" s="88"/>
      <c r="P41" s="88"/>
      <c r="Q41" s="89"/>
    </row>
    <row r="42" spans="1:17">
      <c r="A42" s="36" t="s">
        <v>159</v>
      </c>
      <c r="B42" s="8"/>
      <c r="C42" s="8"/>
      <c r="D42" s="8"/>
      <c r="E42" s="8"/>
      <c r="F42" s="8"/>
      <c r="G42" s="8"/>
      <c r="H42" s="8"/>
      <c r="I42" s="166" t="s">
        <v>158</v>
      </c>
      <c r="J42" s="134"/>
      <c r="K42" s="134"/>
      <c r="L42" s="134"/>
      <c r="M42" s="134"/>
      <c r="N42" s="88"/>
      <c r="O42" s="88"/>
      <c r="P42" s="88"/>
      <c r="Q42" s="89"/>
    </row>
    <row r="43" spans="1:17">
      <c r="A43" s="36" t="s">
        <v>157</v>
      </c>
      <c r="B43" s="8"/>
      <c r="C43" s="8"/>
      <c r="D43" s="8"/>
      <c r="E43" s="8"/>
      <c r="F43" s="8"/>
      <c r="G43" s="8"/>
      <c r="H43" s="8"/>
      <c r="I43" s="166" t="s">
        <v>153</v>
      </c>
      <c r="J43" s="134"/>
      <c r="K43" s="134"/>
      <c r="L43" s="134"/>
      <c r="M43" s="134"/>
      <c r="N43" s="88"/>
      <c r="O43" s="88"/>
      <c r="P43" s="88"/>
      <c r="Q43" s="89"/>
    </row>
    <row r="44" spans="1:17">
      <c r="A44" s="36" t="s">
        <v>156</v>
      </c>
      <c r="B44" s="8"/>
      <c r="C44" s="8"/>
      <c r="D44" s="8"/>
      <c r="E44" s="8"/>
      <c r="F44" s="8"/>
      <c r="G44" s="8"/>
      <c r="H44" s="8"/>
      <c r="I44" s="166" t="s">
        <v>155</v>
      </c>
      <c r="J44" s="134"/>
      <c r="K44" s="134"/>
      <c r="L44" s="134"/>
      <c r="M44" s="134"/>
      <c r="N44" s="88"/>
      <c r="O44" s="88"/>
      <c r="P44" s="88"/>
      <c r="Q44" s="89"/>
    </row>
    <row r="45" spans="1:17">
      <c r="A45" s="36" t="s">
        <v>154</v>
      </c>
      <c r="B45" s="8"/>
      <c r="C45" s="8"/>
      <c r="D45" s="8"/>
      <c r="E45" s="8"/>
      <c r="F45" s="8"/>
      <c r="G45" s="8"/>
      <c r="H45" s="8"/>
      <c r="I45" s="166" t="s">
        <v>153</v>
      </c>
      <c r="J45" s="134"/>
      <c r="K45" s="134"/>
      <c r="L45" s="134"/>
      <c r="M45" s="134"/>
      <c r="N45" s="88"/>
      <c r="O45" s="88"/>
      <c r="P45" s="88"/>
      <c r="Q45" s="89"/>
    </row>
    <row r="46" spans="1:17">
      <c r="A46" s="37"/>
      <c r="B46" s="29"/>
      <c r="C46" s="29"/>
      <c r="D46" s="29"/>
      <c r="E46" s="29"/>
      <c r="F46" s="29"/>
      <c r="G46" s="29"/>
      <c r="H46" s="29"/>
      <c r="I46" s="16"/>
      <c r="J46" s="29"/>
      <c r="K46" s="29"/>
      <c r="L46" s="29"/>
      <c r="M46" s="29"/>
      <c r="N46" s="90"/>
      <c r="O46" s="90"/>
      <c r="P46" s="90"/>
      <c r="Q46" s="91"/>
    </row>
  </sheetData>
  <sheetProtection password="B0F3" sheet="1" objects="1" scenarios="1"/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opLeftCell="A34" workbookViewId="0">
      <selection activeCell="L66" sqref="L66"/>
    </sheetView>
  </sheetViews>
  <sheetFormatPr defaultRowHeight="15"/>
  <cols>
    <col min="1" max="11" width="9.140625" style="1"/>
    <col min="12" max="12" width="36.5703125" style="1" customWidth="1"/>
    <col min="13" max="16384" width="9.140625" style="1"/>
  </cols>
  <sheetData>
    <row r="1" spans="1:14" ht="18">
      <c r="A1" s="131" t="s">
        <v>198</v>
      </c>
    </row>
    <row r="3" spans="1:14" ht="15.75">
      <c r="A3" s="4" t="s">
        <v>152</v>
      </c>
      <c r="B3" s="8"/>
      <c r="C3" s="7"/>
      <c r="D3" s="8"/>
      <c r="E3" s="7"/>
      <c r="F3" s="8"/>
      <c r="G3" s="9"/>
      <c r="H3" s="8"/>
      <c r="I3" s="7"/>
      <c r="J3" s="8"/>
      <c r="K3" s="7"/>
      <c r="L3" s="8"/>
      <c r="M3" s="7"/>
      <c r="N3" s="8"/>
    </row>
    <row r="4" spans="1:14" ht="15.75">
      <c r="A4" s="4"/>
      <c r="B4" s="8"/>
      <c r="C4" s="7"/>
      <c r="D4" s="8"/>
      <c r="E4" s="7"/>
      <c r="F4" s="8"/>
      <c r="G4" s="9"/>
      <c r="H4" s="8"/>
      <c r="I4" s="7"/>
      <c r="J4" s="8"/>
      <c r="K4" s="7"/>
      <c r="L4" s="8"/>
      <c r="M4" s="7"/>
      <c r="N4" s="8"/>
    </row>
    <row r="5" spans="1:14" ht="15.75">
      <c r="A5" s="4" t="s">
        <v>173</v>
      </c>
      <c r="B5" s="8"/>
      <c r="C5" s="148">
        <f>Income!A20</f>
        <v>20</v>
      </c>
      <c r="D5" s="8"/>
      <c r="E5" s="7"/>
      <c r="F5" s="8"/>
      <c r="G5" s="9"/>
      <c r="H5" s="8"/>
      <c r="I5" s="7"/>
      <c r="J5" s="8"/>
      <c r="K5" s="7"/>
      <c r="L5" s="8"/>
      <c r="M5" s="7"/>
      <c r="N5" s="8"/>
    </row>
    <row r="6" spans="1:14">
      <c r="A6" s="7"/>
      <c r="B6" s="8"/>
      <c r="C6" s="7"/>
      <c r="D6" s="8"/>
      <c r="E6" s="7"/>
      <c r="F6" s="8"/>
      <c r="G6" s="38" t="s">
        <v>151</v>
      </c>
      <c r="H6" s="39"/>
      <c r="I6" s="40" t="s">
        <v>150</v>
      </c>
      <c r="J6" s="8"/>
      <c r="K6" s="7"/>
      <c r="L6" s="10" t="s">
        <v>149</v>
      </c>
      <c r="N6" s="8"/>
    </row>
    <row r="7" spans="1:14">
      <c r="A7" s="7" t="s">
        <v>148</v>
      </c>
      <c r="B7" s="7"/>
      <c r="C7" s="7"/>
      <c r="D7" s="7"/>
      <c r="E7" s="7"/>
      <c r="F7" s="7"/>
      <c r="G7" s="9"/>
      <c r="H7" s="7"/>
      <c r="I7" s="7"/>
      <c r="J7" s="8"/>
      <c r="K7" s="7"/>
      <c r="L7" s="8"/>
      <c r="M7" s="7"/>
      <c r="N7" s="8"/>
    </row>
    <row r="8" spans="1:14">
      <c r="A8" s="7" t="s">
        <v>147</v>
      </c>
      <c r="B8" s="7"/>
      <c r="C8" s="7"/>
      <c r="D8" s="7"/>
      <c r="E8" s="41"/>
      <c r="F8" s="7"/>
      <c r="G8" s="189">
        <f>SUM(I:I/Income!A20)</f>
        <v>400</v>
      </c>
      <c r="H8" s="7"/>
      <c r="I8" s="199">
        <v>8000</v>
      </c>
      <c r="J8" s="7"/>
      <c r="K8" s="7"/>
      <c r="L8" s="174"/>
      <c r="M8" s="7"/>
      <c r="N8" s="8"/>
    </row>
    <row r="9" spans="1:14">
      <c r="A9" s="7" t="s">
        <v>146</v>
      </c>
      <c r="B9" s="7"/>
      <c r="C9" s="7"/>
      <c r="D9" s="7"/>
      <c r="E9" s="41"/>
      <c r="F9" s="7"/>
      <c r="G9" s="189">
        <f>SUM(I:I/Income!A20)</f>
        <v>2000</v>
      </c>
      <c r="H9" s="7"/>
      <c r="I9" s="192">
        <v>40000</v>
      </c>
      <c r="J9" s="42"/>
      <c r="K9" s="7"/>
      <c r="L9" s="174"/>
      <c r="M9" s="7"/>
      <c r="N9" s="8"/>
    </row>
    <row r="10" spans="1:14">
      <c r="A10" s="7" t="s">
        <v>145</v>
      </c>
      <c r="B10" s="7"/>
      <c r="C10" s="7"/>
      <c r="D10" s="7"/>
      <c r="E10" s="41"/>
      <c r="F10" s="7"/>
      <c r="G10" s="189">
        <f>SUM(I:I/Income!A20)</f>
        <v>0</v>
      </c>
      <c r="H10" s="7"/>
      <c r="I10" s="200">
        <v>0</v>
      </c>
      <c r="J10" s="8"/>
      <c r="K10" s="7"/>
      <c r="L10" s="174"/>
      <c r="M10" s="7"/>
      <c r="N10" s="8"/>
    </row>
    <row r="11" spans="1:14">
      <c r="A11" s="7" t="s">
        <v>144</v>
      </c>
      <c r="B11" s="7"/>
      <c r="C11" s="7"/>
      <c r="D11" s="7"/>
      <c r="E11" s="41"/>
      <c r="F11" s="7"/>
      <c r="G11" s="189">
        <f>SUM(I:I/Income!A20)</f>
        <v>0</v>
      </c>
      <c r="H11" s="7"/>
      <c r="I11" s="197">
        <v>0</v>
      </c>
      <c r="J11" s="8"/>
      <c r="K11" s="7"/>
      <c r="L11" s="174"/>
      <c r="M11" s="7"/>
      <c r="N11" s="8"/>
    </row>
    <row r="12" spans="1:14">
      <c r="A12" s="7" t="s">
        <v>230</v>
      </c>
      <c r="B12" s="7"/>
      <c r="C12" s="7"/>
      <c r="D12" s="7"/>
      <c r="E12" s="43"/>
      <c r="F12" s="40" t="s">
        <v>95</v>
      </c>
      <c r="G12" s="189">
        <f>SUM(I:I/Income!A20)</f>
        <v>600</v>
      </c>
      <c r="H12" s="7"/>
      <c r="I12" s="200">
        <v>12000</v>
      </c>
      <c r="J12" s="8"/>
      <c r="K12" s="7"/>
      <c r="L12" s="174"/>
      <c r="M12" s="7"/>
      <c r="N12" s="8"/>
    </row>
    <row r="13" spans="1:14">
      <c r="A13" s="7" t="s">
        <v>143</v>
      </c>
      <c r="B13" s="7"/>
      <c r="C13" s="7"/>
      <c r="D13" s="7" t="s">
        <v>95</v>
      </c>
      <c r="E13" s="41"/>
      <c r="F13" s="40" t="s">
        <v>95</v>
      </c>
      <c r="G13" s="189">
        <f>SUM(I:I/Income!A20)</f>
        <v>0</v>
      </c>
      <c r="H13" s="7"/>
      <c r="I13" s="200">
        <v>0</v>
      </c>
      <c r="J13" s="8"/>
      <c r="K13" s="7"/>
      <c r="L13" s="174"/>
      <c r="M13" s="7"/>
      <c r="N13" s="8"/>
    </row>
    <row r="14" spans="1:14">
      <c r="A14" s="7" t="s">
        <v>142</v>
      </c>
      <c r="B14" s="7"/>
      <c r="C14" s="7"/>
      <c r="D14" s="7"/>
      <c r="E14" s="41"/>
      <c r="F14" s="7"/>
      <c r="G14" s="189">
        <f>SUM(I:I/Income!A20)</f>
        <v>0</v>
      </c>
      <c r="H14" s="7"/>
      <c r="I14" s="200">
        <v>0</v>
      </c>
      <c r="J14" s="8" t="s">
        <v>95</v>
      </c>
      <c r="K14" s="7"/>
      <c r="L14" s="174"/>
      <c r="M14" s="7"/>
      <c r="N14" s="8"/>
    </row>
    <row r="15" spans="1:14">
      <c r="A15" s="7" t="s">
        <v>141</v>
      </c>
      <c r="B15" s="7"/>
      <c r="C15" s="7"/>
      <c r="D15" s="7"/>
      <c r="E15" s="41"/>
      <c r="F15" s="7"/>
      <c r="G15" s="189">
        <f>SUM(I:I/Income!A20)</f>
        <v>0</v>
      </c>
      <c r="H15" s="7"/>
      <c r="I15" s="200">
        <v>0</v>
      </c>
      <c r="J15" s="8"/>
      <c r="K15" s="7"/>
      <c r="L15" s="174"/>
      <c r="M15" s="7"/>
      <c r="N15" s="8"/>
    </row>
    <row r="16" spans="1:14">
      <c r="A16" s="7" t="s">
        <v>140</v>
      </c>
      <c r="B16" s="7"/>
      <c r="C16" s="7"/>
      <c r="D16" s="7"/>
      <c r="E16" s="41"/>
      <c r="F16" s="7"/>
      <c r="G16" s="189">
        <f>SUM(I:I/Income!A20)</f>
        <v>0</v>
      </c>
      <c r="H16" s="7"/>
      <c r="I16" s="200">
        <v>0</v>
      </c>
      <c r="J16" s="8" t="s">
        <v>95</v>
      </c>
      <c r="K16" s="7"/>
      <c r="L16" s="174"/>
      <c r="M16" s="7"/>
      <c r="N16" s="8"/>
    </row>
    <row r="17" spans="1:14">
      <c r="A17" s="7" t="s">
        <v>139</v>
      </c>
      <c r="B17" s="7"/>
      <c r="C17" s="7"/>
      <c r="D17" s="7"/>
      <c r="E17" s="41"/>
      <c r="F17" s="39"/>
      <c r="G17" s="189">
        <f>SUM(I:I/Income!A20)</f>
        <v>0</v>
      </c>
      <c r="H17" s="7"/>
      <c r="I17" s="201">
        <v>0</v>
      </c>
      <c r="J17" s="7"/>
      <c r="K17" s="7"/>
      <c r="L17" s="174"/>
      <c r="M17" s="7"/>
      <c r="N17" s="8"/>
    </row>
    <row r="18" spans="1:14">
      <c r="A18" s="7" t="s">
        <v>138</v>
      </c>
      <c r="B18" s="7"/>
      <c r="C18" s="7"/>
      <c r="D18" s="7"/>
      <c r="E18" s="41"/>
      <c r="F18" s="7"/>
      <c r="G18" s="189">
        <f>SUM(I:I/Income!A20)</f>
        <v>0</v>
      </c>
      <c r="H18" s="7"/>
      <c r="I18" s="200">
        <v>0</v>
      </c>
      <c r="J18" s="8"/>
      <c r="K18" s="7"/>
      <c r="L18" s="174"/>
      <c r="M18" s="7"/>
      <c r="N18" s="8"/>
    </row>
    <row r="19" spans="1:14">
      <c r="A19" s="7" t="s">
        <v>137</v>
      </c>
      <c r="B19" s="7"/>
      <c r="C19" s="7"/>
      <c r="D19" s="7"/>
      <c r="E19" s="41"/>
      <c r="F19" s="7"/>
      <c r="G19" s="189">
        <f>SUM(I:I/Income!A20)</f>
        <v>75</v>
      </c>
      <c r="H19" s="7"/>
      <c r="I19" s="200">
        <v>1500</v>
      </c>
      <c r="J19" s="8" t="s">
        <v>95</v>
      </c>
      <c r="K19" s="7"/>
      <c r="L19" s="174"/>
      <c r="M19" s="7"/>
      <c r="N19" s="8"/>
    </row>
    <row r="20" spans="1:14">
      <c r="A20" s="7" t="s">
        <v>136</v>
      </c>
      <c r="B20" s="7"/>
      <c r="C20" s="7"/>
      <c r="D20" s="7"/>
      <c r="E20" s="41"/>
      <c r="F20" s="7"/>
      <c r="G20" s="190">
        <f>SUM(I:I/Income!A20)</f>
        <v>0</v>
      </c>
      <c r="H20" s="7"/>
      <c r="I20" s="200">
        <v>0</v>
      </c>
      <c r="J20" s="8"/>
      <c r="K20" s="7"/>
      <c r="L20" s="174"/>
      <c r="M20" s="7"/>
      <c r="N20" s="8"/>
    </row>
    <row r="21" spans="1:14" ht="15.75" thickBot="1">
      <c r="A21" s="7" t="s">
        <v>135</v>
      </c>
      <c r="B21" s="7"/>
      <c r="C21" s="7"/>
      <c r="D21" s="7"/>
      <c r="E21" s="41"/>
      <c r="F21" s="7"/>
      <c r="G21" s="133"/>
      <c r="H21" s="7"/>
      <c r="I21" s="44"/>
      <c r="J21" s="8"/>
      <c r="K21" s="196">
        <f>SUM(I8:I20)</f>
        <v>61500</v>
      </c>
      <c r="L21" s="8"/>
      <c r="M21" s="7"/>
      <c r="N21" s="8"/>
    </row>
    <row r="22" spans="1:14" ht="15.75" thickTop="1">
      <c r="A22" s="7" t="s">
        <v>134</v>
      </c>
      <c r="B22" s="7"/>
      <c r="C22" s="7"/>
      <c r="D22" s="7"/>
      <c r="E22" s="41"/>
      <c r="F22" s="7"/>
      <c r="G22" s="132"/>
      <c r="H22" s="7"/>
      <c r="I22" s="44"/>
      <c r="J22" s="8"/>
      <c r="K22" s="7"/>
      <c r="L22" s="8"/>
      <c r="M22" s="7"/>
      <c r="N22" s="8"/>
    </row>
    <row r="23" spans="1:14">
      <c r="A23" s="7" t="s">
        <v>133</v>
      </c>
      <c r="B23" s="7"/>
      <c r="C23" s="7"/>
      <c r="D23" s="7"/>
      <c r="E23" s="41"/>
      <c r="F23" s="7"/>
      <c r="G23" s="189">
        <f>SUM(I:I/Income!A20)</f>
        <v>0</v>
      </c>
      <c r="H23" s="7"/>
      <c r="I23" s="199">
        <v>0</v>
      </c>
      <c r="J23" s="8"/>
      <c r="K23" s="7"/>
      <c r="L23" s="174"/>
      <c r="M23" s="7"/>
      <c r="N23" s="8"/>
    </row>
    <row r="24" spans="1:14">
      <c r="A24" s="7" t="s">
        <v>132</v>
      </c>
      <c r="B24" s="7"/>
      <c r="C24" s="7"/>
      <c r="D24" s="7"/>
      <c r="E24" s="41"/>
      <c r="F24" s="7"/>
      <c r="G24" s="189">
        <f>SUM(I:I/Income!A20)</f>
        <v>900</v>
      </c>
      <c r="H24" s="7"/>
      <c r="I24" s="200">
        <v>18000</v>
      </c>
      <c r="J24" s="8"/>
      <c r="K24" s="7"/>
      <c r="L24" s="174"/>
      <c r="M24" s="7"/>
      <c r="N24" s="8"/>
    </row>
    <row r="25" spans="1:14">
      <c r="A25" s="7" t="s">
        <v>131</v>
      </c>
      <c r="B25" s="7"/>
      <c r="C25" s="7"/>
      <c r="D25" s="7"/>
      <c r="E25" s="41"/>
      <c r="F25" s="7"/>
      <c r="G25" s="189">
        <f>SUM(I:I/Income!A20)</f>
        <v>0</v>
      </c>
      <c r="H25" s="7"/>
      <c r="I25" s="200">
        <v>0</v>
      </c>
      <c r="J25" s="8"/>
      <c r="K25" s="7"/>
      <c r="L25" s="174"/>
      <c r="M25" s="7"/>
      <c r="N25" s="8"/>
    </row>
    <row r="26" spans="1:14">
      <c r="A26" s="7" t="s">
        <v>130</v>
      </c>
      <c r="B26" s="7"/>
      <c r="C26" s="7"/>
      <c r="D26" s="7"/>
      <c r="E26" s="41"/>
      <c r="F26" s="7"/>
      <c r="G26" s="190">
        <f>SUM(I:I/Income!A20)</f>
        <v>0</v>
      </c>
      <c r="H26" s="7"/>
      <c r="I26" s="200">
        <v>0</v>
      </c>
      <c r="J26" s="8"/>
      <c r="K26" s="7"/>
      <c r="L26" s="174"/>
      <c r="M26" s="7"/>
      <c r="N26" s="8"/>
    </row>
    <row r="27" spans="1:14" ht="15.75" thickBot="1">
      <c r="A27" s="7" t="s">
        <v>129</v>
      </c>
      <c r="B27" s="7"/>
      <c r="C27" s="7"/>
      <c r="D27" s="7"/>
      <c r="E27" s="41"/>
      <c r="F27" s="7"/>
      <c r="G27" s="133"/>
      <c r="H27" s="7"/>
      <c r="I27" s="44"/>
      <c r="J27" s="8"/>
      <c r="K27" s="196">
        <f>SUM(I23:I26)</f>
        <v>18000</v>
      </c>
      <c r="L27" s="8"/>
      <c r="M27" s="7"/>
      <c r="N27" s="8"/>
    </row>
    <row r="28" spans="1:14" ht="15.75" thickTop="1">
      <c r="A28" s="7" t="s">
        <v>128</v>
      </c>
      <c r="B28" s="7"/>
      <c r="C28" s="7"/>
      <c r="D28" s="7"/>
      <c r="E28" s="41"/>
      <c r="F28" s="7"/>
      <c r="G28" s="133"/>
      <c r="H28" s="7"/>
      <c r="I28" s="44"/>
      <c r="J28" s="8"/>
      <c r="K28" s="7"/>
      <c r="L28" s="8"/>
      <c r="M28" s="7"/>
      <c r="N28" s="8"/>
    </row>
    <row r="29" spans="1:14">
      <c r="A29" s="7" t="s">
        <v>127</v>
      </c>
      <c r="B29" s="7"/>
      <c r="C29" s="7"/>
      <c r="D29" s="7"/>
      <c r="E29" s="41"/>
      <c r="F29" s="7"/>
      <c r="G29" s="190">
        <f>SUM(I:I/Income!A20)</f>
        <v>0</v>
      </c>
      <c r="H29" s="7"/>
      <c r="I29" s="199">
        <v>0</v>
      </c>
      <c r="J29" s="8"/>
      <c r="K29" s="7"/>
      <c r="L29" s="174"/>
      <c r="M29" s="7"/>
      <c r="N29" s="8"/>
    </row>
    <row r="30" spans="1:14">
      <c r="A30" s="7" t="s">
        <v>126</v>
      </c>
      <c r="B30" s="7"/>
      <c r="C30" s="7"/>
      <c r="D30" s="7"/>
      <c r="E30" s="41"/>
      <c r="F30" s="7"/>
      <c r="G30" s="189">
        <f>SUM(I:I/Income!A20)</f>
        <v>0</v>
      </c>
      <c r="H30" s="7"/>
      <c r="I30" s="200">
        <v>0</v>
      </c>
      <c r="J30" s="8"/>
      <c r="K30" s="7"/>
      <c r="L30" s="174"/>
      <c r="M30" s="7"/>
      <c r="N30" s="8"/>
    </row>
    <row r="31" spans="1:14">
      <c r="A31" s="7" t="s">
        <v>125</v>
      </c>
      <c r="B31" s="7"/>
      <c r="C31" s="7"/>
      <c r="D31" s="7"/>
      <c r="E31" s="41"/>
      <c r="F31" s="7"/>
      <c r="G31" s="189">
        <f>SUM(I:I/Income!A20)</f>
        <v>500</v>
      </c>
      <c r="H31" s="7"/>
      <c r="I31" s="200">
        <v>10000</v>
      </c>
      <c r="J31" s="8"/>
      <c r="K31" s="7"/>
      <c r="L31" s="174"/>
      <c r="M31" s="7"/>
      <c r="N31" s="8"/>
    </row>
    <row r="32" spans="1:14">
      <c r="A32" s="7" t="s">
        <v>124</v>
      </c>
      <c r="B32" s="7"/>
      <c r="C32" s="7"/>
      <c r="D32" s="7"/>
      <c r="E32" s="41"/>
      <c r="F32" s="7"/>
      <c r="G32" s="189">
        <f>SUM(I:I/Income!A20)</f>
        <v>0</v>
      </c>
      <c r="H32" s="7"/>
      <c r="I32" s="200">
        <v>0</v>
      </c>
      <c r="J32" s="8"/>
      <c r="K32" s="7"/>
      <c r="L32" s="174"/>
      <c r="M32" s="7"/>
      <c r="N32" s="8"/>
    </row>
    <row r="33" spans="1:14">
      <c r="A33" s="7" t="s">
        <v>123</v>
      </c>
      <c r="B33" s="7"/>
      <c r="C33" s="7"/>
      <c r="D33" s="7" t="s">
        <v>95</v>
      </c>
      <c r="E33" s="41"/>
      <c r="F33" s="7"/>
      <c r="G33" s="189">
        <f>SUM(I:I/Income!A20)</f>
        <v>0</v>
      </c>
      <c r="H33" s="7"/>
      <c r="I33" s="200">
        <v>0</v>
      </c>
      <c r="J33" s="8"/>
      <c r="K33" s="7"/>
      <c r="L33" s="174"/>
      <c r="M33" s="7"/>
      <c r="N33" s="8"/>
    </row>
    <row r="34" spans="1:14">
      <c r="A34" s="7" t="s">
        <v>122</v>
      </c>
      <c r="B34" s="7"/>
      <c r="C34" s="7"/>
      <c r="D34" s="7" t="s">
        <v>95</v>
      </c>
      <c r="E34" s="41"/>
      <c r="F34" s="7"/>
      <c r="G34" s="189">
        <f>SUM(I:I/Income!A20)</f>
        <v>125</v>
      </c>
      <c r="H34" s="7"/>
      <c r="I34" s="200">
        <v>2500</v>
      </c>
      <c r="J34" s="8"/>
      <c r="K34" s="7"/>
      <c r="L34" s="174"/>
      <c r="M34" s="7"/>
      <c r="N34" s="8"/>
    </row>
    <row r="35" spans="1:14">
      <c r="A35" s="7" t="s">
        <v>121</v>
      </c>
      <c r="B35" s="7"/>
      <c r="C35" s="7"/>
      <c r="D35" s="7"/>
      <c r="E35" s="41"/>
      <c r="F35" s="7"/>
      <c r="G35" s="189">
        <f>SUM(I:I/Income!A20)</f>
        <v>0</v>
      </c>
      <c r="H35" s="7"/>
      <c r="I35" s="200"/>
      <c r="J35" s="8"/>
      <c r="K35" s="7"/>
      <c r="L35" s="174"/>
      <c r="M35" s="7"/>
      <c r="N35" s="8"/>
    </row>
    <row r="36" spans="1:14">
      <c r="A36" s="7" t="s">
        <v>120</v>
      </c>
      <c r="B36" s="7"/>
      <c r="C36" s="7"/>
      <c r="D36" s="7"/>
      <c r="E36" s="41"/>
      <c r="F36" s="7"/>
      <c r="G36" s="189">
        <f>SUM(I:I/Income!A20)</f>
        <v>0</v>
      </c>
      <c r="H36" s="7"/>
      <c r="I36" s="200">
        <v>0</v>
      </c>
      <c r="J36" s="8"/>
      <c r="K36" s="7"/>
      <c r="L36" s="174"/>
      <c r="M36" s="7"/>
      <c r="N36" s="8"/>
    </row>
    <row r="37" spans="1:14">
      <c r="A37" s="7" t="s">
        <v>119</v>
      </c>
      <c r="B37" s="7"/>
      <c r="C37" s="7"/>
      <c r="D37" s="7"/>
      <c r="E37" s="41"/>
      <c r="F37" s="7"/>
      <c r="G37" s="189">
        <f>SUM(I:I/Income!A20)</f>
        <v>250</v>
      </c>
      <c r="H37" s="7"/>
      <c r="I37" s="200">
        <v>5000</v>
      </c>
      <c r="J37" s="7"/>
      <c r="K37" s="7"/>
      <c r="L37" s="174"/>
      <c r="M37" s="7"/>
      <c r="N37" s="8"/>
    </row>
    <row r="38" spans="1:14">
      <c r="A38" s="7" t="s">
        <v>118</v>
      </c>
      <c r="B38" s="7"/>
      <c r="C38" s="7"/>
      <c r="D38" s="7"/>
      <c r="E38" s="41"/>
      <c r="F38" s="7"/>
      <c r="G38" s="189">
        <f>SUM(I:I/Income!A20)</f>
        <v>750</v>
      </c>
      <c r="H38" s="7"/>
      <c r="I38" s="200">
        <v>15000</v>
      </c>
      <c r="J38" s="7"/>
      <c r="K38" s="7"/>
      <c r="L38" s="174"/>
      <c r="M38" s="7"/>
      <c r="N38" s="8"/>
    </row>
    <row r="39" spans="1:14">
      <c r="A39" s="7" t="s">
        <v>117</v>
      </c>
      <c r="B39" s="7"/>
      <c r="C39" s="7"/>
      <c r="D39" s="7"/>
      <c r="E39" s="41"/>
      <c r="F39" s="7"/>
      <c r="G39" s="189">
        <f>SUM(I:I/Income!A20)</f>
        <v>0</v>
      </c>
      <c r="H39" s="7"/>
      <c r="I39" s="200">
        <v>0</v>
      </c>
      <c r="J39" s="7"/>
      <c r="K39" s="7"/>
      <c r="L39" s="174"/>
      <c r="M39" s="7"/>
      <c r="N39" s="8"/>
    </row>
    <row r="40" spans="1:14">
      <c r="A40" s="7" t="s">
        <v>116</v>
      </c>
      <c r="B40" s="7"/>
      <c r="C40" s="7"/>
      <c r="D40" s="7"/>
      <c r="E40" s="41"/>
      <c r="F40" s="7"/>
      <c r="G40" s="189">
        <f>SUM(I:I/Income!$A$20)</f>
        <v>0</v>
      </c>
      <c r="H40" s="7"/>
      <c r="I40" s="200">
        <v>0</v>
      </c>
      <c r="J40" s="7"/>
      <c r="K40" s="7"/>
      <c r="L40" s="174"/>
      <c r="M40" s="7"/>
      <c r="N40" s="8"/>
    </row>
    <row r="41" spans="1:14">
      <c r="A41" s="7" t="s">
        <v>115</v>
      </c>
      <c r="B41" s="7"/>
      <c r="C41" s="7"/>
      <c r="D41" s="7"/>
      <c r="E41" s="41"/>
      <c r="F41" s="7"/>
      <c r="G41" s="189">
        <f>SUM(I:I/Income!$A$20)</f>
        <v>0</v>
      </c>
      <c r="H41" s="7"/>
      <c r="I41" s="200">
        <v>0</v>
      </c>
      <c r="J41" s="7"/>
      <c r="K41" s="7"/>
      <c r="L41" s="174"/>
      <c r="M41" s="7"/>
      <c r="N41" s="8"/>
    </row>
    <row r="42" spans="1:14">
      <c r="A42" s="7" t="s">
        <v>114</v>
      </c>
      <c r="B42" s="7"/>
      <c r="C42" s="7"/>
      <c r="D42" s="7"/>
      <c r="E42" s="41"/>
      <c r="F42" s="7"/>
      <c r="G42" s="189">
        <f>SUM(I:I/Income!$A$20)</f>
        <v>0</v>
      </c>
      <c r="H42" s="7"/>
      <c r="I42" s="200">
        <v>0</v>
      </c>
      <c r="J42" s="7"/>
      <c r="K42" s="7"/>
      <c r="L42" s="174"/>
      <c r="M42" s="7"/>
      <c r="N42" s="8"/>
    </row>
    <row r="43" spans="1:14">
      <c r="A43" s="7" t="s">
        <v>113</v>
      </c>
      <c r="B43" s="7"/>
      <c r="C43" s="7"/>
      <c r="D43" s="7" t="s">
        <v>95</v>
      </c>
      <c r="E43" s="41"/>
      <c r="F43" s="7"/>
      <c r="G43" s="189">
        <f>SUM(I:I/Income!$A$20)</f>
        <v>0</v>
      </c>
      <c r="H43" s="7"/>
      <c r="I43" s="201">
        <v>0</v>
      </c>
      <c r="J43" s="7"/>
      <c r="K43" s="7"/>
      <c r="L43" s="174"/>
      <c r="M43" s="7"/>
      <c r="N43" s="8"/>
    </row>
    <row r="44" spans="1:14">
      <c r="A44" s="7" t="s">
        <v>112</v>
      </c>
      <c r="B44" s="7"/>
      <c r="C44" s="7"/>
      <c r="D44" s="7"/>
      <c r="E44" s="41"/>
      <c r="F44" s="7"/>
      <c r="G44" s="189">
        <f>SUM(I:I/Income!$A$20)</f>
        <v>15</v>
      </c>
      <c r="H44" s="7"/>
      <c r="I44" s="200">
        <v>300</v>
      </c>
      <c r="J44" s="7"/>
      <c r="K44" s="7"/>
      <c r="L44" s="174"/>
      <c r="M44" s="7"/>
      <c r="N44" s="8"/>
    </row>
    <row r="45" spans="1:14">
      <c r="A45" s="7" t="s">
        <v>111</v>
      </c>
      <c r="B45" s="7"/>
      <c r="C45" s="7"/>
      <c r="D45" s="7"/>
      <c r="E45" s="41"/>
      <c r="F45" s="7"/>
      <c r="G45" s="189">
        <f>SUM(I:I/Income!$A$20)</f>
        <v>0</v>
      </c>
      <c r="H45" s="7"/>
      <c r="I45" s="200">
        <v>0</v>
      </c>
      <c r="J45" s="7"/>
      <c r="K45" s="7"/>
      <c r="L45" s="174"/>
      <c r="M45" s="7"/>
      <c r="N45" s="8"/>
    </row>
    <row r="46" spans="1:14">
      <c r="A46" s="7" t="s">
        <v>110</v>
      </c>
      <c r="B46" s="7"/>
      <c r="C46" s="7"/>
      <c r="D46" s="7"/>
      <c r="E46" s="41"/>
      <c r="F46" s="7"/>
      <c r="G46" s="189">
        <f>SUM(I:I/Income!$A$20)</f>
        <v>0</v>
      </c>
      <c r="H46" s="7"/>
      <c r="I46" s="200">
        <v>0</v>
      </c>
      <c r="J46" s="7"/>
      <c r="K46" s="7"/>
      <c r="L46" s="174"/>
      <c r="M46" s="7"/>
      <c r="N46" s="8"/>
    </row>
    <row r="47" spans="1:14">
      <c r="A47" s="7" t="s">
        <v>109</v>
      </c>
      <c r="B47" s="7"/>
      <c r="C47" s="7"/>
      <c r="D47" s="7"/>
      <c r="E47" s="41"/>
      <c r="F47" s="40" t="s">
        <v>95</v>
      </c>
      <c r="G47" s="190">
        <f>SUM(I:I/Income!$A$20)</f>
        <v>225</v>
      </c>
      <c r="H47" s="7"/>
      <c r="I47" s="200">
        <v>4500</v>
      </c>
      <c r="J47" s="7"/>
      <c r="K47" s="7"/>
      <c r="L47" s="174"/>
      <c r="M47" s="7"/>
      <c r="N47" s="8"/>
    </row>
    <row r="48" spans="1:14" ht="15.75" thickBot="1">
      <c r="A48" s="7" t="s">
        <v>108</v>
      </c>
      <c r="B48" s="7"/>
      <c r="C48" s="7"/>
      <c r="D48" s="7"/>
      <c r="E48" s="41"/>
      <c r="F48" s="7"/>
      <c r="G48" s="133"/>
      <c r="H48" s="7"/>
      <c r="I48" s="44"/>
      <c r="J48" s="7"/>
      <c r="K48" s="196">
        <f>SUM(I29:I47)</f>
        <v>37300</v>
      </c>
      <c r="L48" s="8"/>
      <c r="M48" s="7"/>
      <c r="N48" s="8"/>
    </row>
    <row r="49" spans="1:14" ht="15.75" thickTop="1">
      <c r="A49" s="7" t="s">
        <v>107</v>
      </c>
      <c r="B49" s="7"/>
      <c r="C49" s="7"/>
      <c r="D49" s="7"/>
      <c r="E49" s="41"/>
      <c r="F49" s="7"/>
      <c r="G49" s="132"/>
      <c r="H49" s="7"/>
      <c r="I49" s="44"/>
      <c r="J49" s="7"/>
      <c r="K49" s="7"/>
      <c r="L49" s="8"/>
      <c r="M49" s="7"/>
      <c r="N49" s="8"/>
    </row>
    <row r="50" spans="1:14">
      <c r="A50" s="7" t="s">
        <v>106</v>
      </c>
      <c r="B50" s="7"/>
      <c r="C50" s="7"/>
      <c r="D50" s="7"/>
      <c r="E50" s="41"/>
      <c r="F50" s="7"/>
      <c r="G50" s="202">
        <f>SUM(I:I/Income!$A$20)</f>
        <v>0</v>
      </c>
      <c r="H50" s="7"/>
      <c r="I50" s="204">
        <v>0</v>
      </c>
      <c r="J50" s="7"/>
      <c r="K50" s="7"/>
      <c r="L50" s="174"/>
      <c r="M50" s="7"/>
      <c r="N50" s="8"/>
    </row>
    <row r="51" spans="1:14">
      <c r="A51" s="7" t="s">
        <v>105</v>
      </c>
      <c r="B51" s="7"/>
      <c r="C51" s="7"/>
      <c r="D51" s="7"/>
      <c r="E51" s="41"/>
      <c r="F51" s="7"/>
      <c r="G51" s="202">
        <f>SUM(I:I/Income!$A$20)</f>
        <v>0</v>
      </c>
      <c r="H51" s="7"/>
      <c r="I51" s="205">
        <v>0</v>
      </c>
      <c r="J51" s="7"/>
      <c r="K51" s="7"/>
      <c r="L51" s="174"/>
      <c r="M51" s="7"/>
      <c r="N51" s="8"/>
    </row>
    <row r="52" spans="1:14">
      <c r="A52" s="7" t="s">
        <v>104</v>
      </c>
      <c r="B52" s="7"/>
      <c r="C52" s="8"/>
      <c r="D52" s="7"/>
      <c r="E52" s="41"/>
      <c r="F52" s="7"/>
      <c r="G52" s="202">
        <f>SUM(I:I/Income!$A$20)</f>
        <v>0</v>
      </c>
      <c r="H52" s="7"/>
      <c r="I52" s="205">
        <v>0</v>
      </c>
      <c r="J52" s="7"/>
      <c r="K52" s="7"/>
      <c r="L52" s="174"/>
      <c r="M52" s="7"/>
      <c r="N52" s="8"/>
    </row>
    <row r="53" spans="1:14">
      <c r="A53" s="7" t="s">
        <v>103</v>
      </c>
      <c r="B53" s="7"/>
      <c r="C53" s="7"/>
      <c r="D53" s="7"/>
      <c r="E53" s="41"/>
      <c r="F53" s="7"/>
      <c r="G53" s="202">
        <f>SUM(I:I/Income!$A$20)</f>
        <v>0</v>
      </c>
      <c r="H53" s="7"/>
      <c r="I53" s="205">
        <v>0</v>
      </c>
      <c r="J53" s="7"/>
      <c r="K53" s="7"/>
      <c r="L53" s="174"/>
      <c r="M53" s="7"/>
      <c r="N53" s="8"/>
    </row>
    <row r="54" spans="1:14">
      <c r="A54" s="7" t="s">
        <v>102</v>
      </c>
      <c r="B54" s="7"/>
      <c r="C54" s="7"/>
      <c r="D54" s="7"/>
      <c r="E54" s="41"/>
      <c r="F54" s="7"/>
      <c r="G54" s="202">
        <f>SUM(I:I/Income!$A$20)</f>
        <v>0</v>
      </c>
      <c r="H54" s="7"/>
      <c r="I54" s="205">
        <v>0</v>
      </c>
      <c r="J54" s="7"/>
      <c r="K54" s="7"/>
      <c r="L54" s="174"/>
      <c r="M54" s="7"/>
      <c r="N54" s="8"/>
    </row>
    <row r="55" spans="1:14">
      <c r="A55" s="7" t="s">
        <v>101</v>
      </c>
      <c r="B55" s="7"/>
      <c r="C55" s="7"/>
      <c r="D55" s="7"/>
      <c r="E55" s="41"/>
      <c r="F55" s="7"/>
      <c r="G55" s="202">
        <f>SUM(I:I/Income!$A$20)</f>
        <v>0</v>
      </c>
      <c r="H55" s="7"/>
      <c r="I55" s="205">
        <v>0</v>
      </c>
      <c r="J55" s="7"/>
      <c r="K55" s="7"/>
      <c r="L55" s="174"/>
      <c r="M55" s="7"/>
      <c r="N55" s="8"/>
    </row>
    <row r="56" spans="1:14">
      <c r="A56" s="7" t="s">
        <v>100</v>
      </c>
      <c r="B56" s="7"/>
      <c r="C56" s="8"/>
      <c r="D56" s="7"/>
      <c r="E56" s="41"/>
      <c r="F56" s="7"/>
      <c r="G56" s="202">
        <f>SUM(I:I/Income!$A$20)</f>
        <v>0</v>
      </c>
      <c r="H56" s="7"/>
      <c r="I56" s="205">
        <v>0</v>
      </c>
      <c r="J56" s="7"/>
      <c r="K56" s="7"/>
      <c r="L56" s="174"/>
      <c r="M56" s="7"/>
      <c r="N56" s="8"/>
    </row>
    <row r="57" spans="1:14">
      <c r="A57" s="7" t="s">
        <v>99</v>
      </c>
      <c r="B57" s="7"/>
      <c r="C57" s="7"/>
      <c r="D57" s="7"/>
      <c r="E57" s="41"/>
      <c r="F57" s="7"/>
      <c r="G57" s="203">
        <f>SUM(I:I/Income!$A$20)</f>
        <v>0</v>
      </c>
      <c r="H57" s="7"/>
      <c r="I57" s="205">
        <v>0</v>
      </c>
      <c r="J57" s="7"/>
      <c r="K57" s="7"/>
      <c r="L57" s="174"/>
      <c r="M57" s="7"/>
      <c r="N57" s="8"/>
    </row>
    <row r="58" spans="1:14" ht="15.75" thickBot="1">
      <c r="A58" s="7" t="s">
        <v>98</v>
      </c>
      <c r="B58" s="7"/>
      <c r="C58" s="7"/>
      <c r="D58" s="7"/>
      <c r="E58" s="41"/>
      <c r="F58" s="7"/>
      <c r="G58" s="133"/>
      <c r="H58" s="7"/>
      <c r="I58" s="44"/>
      <c r="J58" s="7"/>
      <c r="K58" s="208">
        <f>SUM(I50:I57)</f>
        <v>0</v>
      </c>
      <c r="L58" s="8"/>
      <c r="M58" s="7"/>
      <c r="N58" s="8"/>
    </row>
    <row r="59" spans="1:14" ht="15.75" thickTop="1">
      <c r="A59" s="27" t="s">
        <v>97</v>
      </c>
      <c r="B59" s="27"/>
      <c r="C59" s="27"/>
      <c r="D59" s="27"/>
      <c r="E59" s="45"/>
      <c r="F59" s="27"/>
      <c r="G59" s="132"/>
      <c r="H59" s="27"/>
      <c r="I59" s="46"/>
      <c r="J59" s="27"/>
      <c r="K59" s="209">
        <f>SUM(K9:K58)</f>
        <v>116800</v>
      </c>
      <c r="L59" s="28"/>
      <c r="M59" s="27"/>
      <c r="N59" s="28"/>
    </row>
    <row r="60" spans="1:14">
      <c r="A60" s="7" t="s">
        <v>96</v>
      </c>
      <c r="B60" s="7"/>
      <c r="C60" s="7"/>
      <c r="D60" s="7"/>
      <c r="E60" s="41"/>
      <c r="F60" s="7"/>
      <c r="G60" s="206">
        <v>300</v>
      </c>
      <c r="H60" s="7"/>
      <c r="I60" s="207">
        <f>G60*Income!A20</f>
        <v>6000</v>
      </c>
      <c r="J60" s="7"/>
      <c r="K60" s="210">
        <f>I60</f>
        <v>6000</v>
      </c>
      <c r="L60" s="8"/>
      <c r="M60" s="7"/>
      <c r="N60" s="8"/>
    </row>
    <row r="61" spans="1:14" ht="15.75" thickBot="1">
      <c r="A61" s="27" t="s">
        <v>84</v>
      </c>
      <c r="B61" s="27"/>
      <c r="C61" s="27"/>
      <c r="D61" s="27"/>
      <c r="E61" s="45"/>
      <c r="F61" s="27"/>
      <c r="G61" s="31"/>
      <c r="H61" s="27"/>
      <c r="I61" s="47"/>
      <c r="J61" s="27"/>
      <c r="K61" s="211">
        <f>SUM(K59:K60)</f>
        <v>122800</v>
      </c>
      <c r="L61" s="28"/>
      <c r="M61" s="27"/>
      <c r="N61" s="28"/>
    </row>
    <row r="62" spans="1:14" ht="15.75" thickTop="1"/>
  </sheetData>
  <sheetProtection password="B0F3" sheet="1" objects="1" scenarios="1"/>
  <pageMargins left="0.7" right="0.7" top="0.75" bottom="0.75" header="0.3" footer="0.3"/>
  <pageSetup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1"/>
  <sheetViews>
    <sheetView zoomScaleNormal="100" workbookViewId="0">
      <selection activeCell="K80" sqref="K80"/>
    </sheetView>
  </sheetViews>
  <sheetFormatPr defaultRowHeight="15"/>
  <cols>
    <col min="1" max="1" width="9.140625" style="1"/>
    <col min="2" max="2" width="3.42578125" style="1" customWidth="1"/>
    <col min="3" max="3" width="15.7109375" style="1" customWidth="1"/>
    <col min="4" max="5" width="9.140625" style="1"/>
    <col min="6" max="6" width="4.42578125" style="1" customWidth="1"/>
    <col min="7" max="7" width="10.140625" style="1" customWidth="1"/>
    <col min="8" max="8" width="5.42578125" style="1" customWidth="1"/>
    <col min="9" max="9" width="9.140625" style="1"/>
    <col min="10" max="10" width="5.140625" style="1" customWidth="1"/>
    <col min="11" max="12" width="9.140625" style="1"/>
    <col min="13" max="13" width="14.28515625" style="1" customWidth="1"/>
    <col min="14" max="16384" width="9.140625" style="1"/>
  </cols>
  <sheetData>
    <row r="1" spans="1:15" ht="18">
      <c r="A1" s="131" t="s">
        <v>198</v>
      </c>
    </row>
    <row r="3" spans="1:15" ht="18">
      <c r="A3" s="2" t="s">
        <v>83</v>
      </c>
      <c r="B3" s="70"/>
      <c r="C3" s="70"/>
      <c r="D3" s="70"/>
      <c r="E3" s="70"/>
      <c r="F3" s="70"/>
      <c r="G3" s="71"/>
      <c r="H3" s="70"/>
      <c r="I3" s="70"/>
      <c r="J3" s="70"/>
      <c r="K3" s="70"/>
      <c r="L3" s="70"/>
      <c r="M3" s="70"/>
      <c r="N3" s="70"/>
      <c r="O3" s="70"/>
    </row>
    <row r="4" spans="1:15">
      <c r="A4" s="7"/>
      <c r="B4" s="8"/>
      <c r="C4" s="7"/>
      <c r="D4" s="8"/>
      <c r="E4" s="7"/>
      <c r="F4" s="8"/>
      <c r="G4" s="9"/>
      <c r="H4" s="8"/>
      <c r="I4" s="7"/>
      <c r="J4" s="8"/>
      <c r="K4" s="7"/>
      <c r="L4" s="8"/>
      <c r="M4" s="7"/>
      <c r="N4" s="72"/>
      <c r="O4" s="72"/>
    </row>
    <row r="5" spans="1:15">
      <c r="A5" s="27" t="s">
        <v>82</v>
      </c>
      <c r="B5" s="8"/>
      <c r="C5" s="7"/>
      <c r="D5" s="8"/>
      <c r="E5" s="7"/>
      <c r="F5" s="8"/>
      <c r="G5" s="9"/>
      <c r="H5" s="8"/>
      <c r="I5" s="7"/>
      <c r="J5" s="8"/>
      <c r="K5" s="7"/>
      <c r="L5" s="8"/>
      <c r="M5" s="7"/>
      <c r="N5" s="72"/>
      <c r="O5" s="72"/>
    </row>
    <row r="6" spans="1:15">
      <c r="A6" s="73" t="s">
        <v>1</v>
      </c>
      <c r="B6" s="74"/>
      <c r="C6" s="7" t="s">
        <v>81</v>
      </c>
      <c r="D6" s="8"/>
      <c r="E6" s="7"/>
      <c r="F6" s="8"/>
      <c r="G6" s="9"/>
      <c r="H6" s="8"/>
      <c r="I6" s="7"/>
      <c r="J6" s="8"/>
      <c r="K6" s="7"/>
      <c r="L6" s="8" t="s">
        <v>149</v>
      </c>
      <c r="M6" s="7"/>
      <c r="N6" s="72"/>
      <c r="O6" s="72"/>
    </row>
    <row r="7" spans="1:15">
      <c r="A7" s="73"/>
      <c r="B7" s="74"/>
      <c r="C7" s="7" t="s">
        <v>80</v>
      </c>
      <c r="D7" s="8"/>
      <c r="E7" s="7"/>
      <c r="F7" s="8"/>
      <c r="G7" s="191">
        <v>0</v>
      </c>
      <c r="H7" s="8"/>
      <c r="I7" s="7"/>
      <c r="J7" s="8"/>
      <c r="K7" s="7"/>
      <c r="L7" s="172"/>
      <c r="M7" s="172"/>
      <c r="N7" s="173"/>
      <c r="O7" s="173"/>
    </row>
    <row r="8" spans="1:15">
      <c r="A8" s="73"/>
      <c r="B8" s="74"/>
      <c r="C8" s="7" t="s">
        <v>79</v>
      </c>
      <c r="D8" s="8"/>
      <c r="E8" s="7"/>
      <c r="F8" s="8"/>
      <c r="G8" s="192">
        <v>0</v>
      </c>
      <c r="H8" s="8"/>
      <c r="I8" s="7"/>
      <c r="J8" s="8"/>
      <c r="K8" s="7"/>
      <c r="L8" s="174"/>
      <c r="M8" s="174"/>
      <c r="N8" s="175"/>
      <c r="O8" s="175"/>
    </row>
    <row r="9" spans="1:15">
      <c r="A9" s="73"/>
      <c r="B9" s="74"/>
      <c r="C9" s="7" t="s">
        <v>78</v>
      </c>
      <c r="D9" s="8"/>
      <c r="E9" s="7"/>
      <c r="F9" s="8"/>
      <c r="G9" s="192">
        <v>0</v>
      </c>
      <c r="H9" s="8"/>
      <c r="I9" s="7"/>
      <c r="J9" s="8"/>
      <c r="K9" s="7"/>
      <c r="L9" s="174"/>
      <c r="M9" s="174"/>
      <c r="N9" s="175"/>
      <c r="O9" s="175"/>
    </row>
    <row r="10" spans="1:15">
      <c r="A10" s="73"/>
      <c r="B10" s="74"/>
      <c r="C10" s="7" t="s">
        <v>77</v>
      </c>
      <c r="D10" s="8"/>
      <c r="E10" s="7"/>
      <c r="F10" s="8"/>
      <c r="G10" s="192">
        <v>0</v>
      </c>
      <c r="H10" s="8"/>
      <c r="I10" s="7"/>
      <c r="J10" s="8"/>
      <c r="K10" s="7"/>
      <c r="L10" s="174"/>
      <c r="M10" s="174"/>
      <c r="N10" s="175"/>
      <c r="O10" s="175"/>
    </row>
    <row r="11" spans="1:15">
      <c r="A11" s="75" t="s">
        <v>8</v>
      </c>
      <c r="B11" s="8"/>
      <c r="C11" s="7"/>
      <c r="D11" s="8"/>
      <c r="E11" s="7"/>
      <c r="F11" s="8"/>
      <c r="G11" s="9"/>
      <c r="H11" s="8"/>
      <c r="I11" s="189">
        <f>SUM(G7:G10)</f>
        <v>0</v>
      </c>
      <c r="J11" s="8"/>
      <c r="K11" s="7"/>
      <c r="L11" s="8"/>
      <c r="M11" s="7"/>
      <c r="N11" s="72"/>
      <c r="O11" s="72"/>
    </row>
    <row r="12" spans="1:15">
      <c r="A12" s="73" t="s">
        <v>0</v>
      </c>
      <c r="B12" s="74"/>
      <c r="C12" s="7" t="s">
        <v>76</v>
      </c>
      <c r="D12" s="8"/>
      <c r="E12" s="7"/>
      <c r="F12" s="8"/>
      <c r="G12" s="9"/>
      <c r="H12" s="8"/>
      <c r="I12" s="7"/>
      <c r="J12" s="8"/>
      <c r="K12" s="7"/>
      <c r="L12" s="8"/>
      <c r="M12" s="7"/>
      <c r="N12" s="72"/>
      <c r="O12" s="72"/>
    </row>
    <row r="13" spans="1:15">
      <c r="A13" s="73"/>
      <c r="B13" s="74"/>
      <c r="C13" s="7" t="s">
        <v>75</v>
      </c>
      <c r="D13" s="8"/>
      <c r="E13" s="193">
        <f>G13/Income!$A$20</f>
        <v>0</v>
      </c>
      <c r="F13" s="8"/>
      <c r="G13" s="191">
        <v>0</v>
      </c>
      <c r="H13" s="8"/>
      <c r="I13" s="7"/>
      <c r="J13" s="8"/>
      <c r="K13" s="7"/>
      <c r="L13" s="135"/>
      <c r="M13" s="135"/>
      <c r="N13" s="168"/>
      <c r="O13" s="168"/>
    </row>
    <row r="14" spans="1:15">
      <c r="A14" s="73"/>
      <c r="B14" s="74"/>
      <c r="C14" s="7" t="s">
        <v>74</v>
      </c>
      <c r="D14" s="8"/>
      <c r="E14" s="7"/>
      <c r="F14" s="8"/>
      <c r="G14" s="192">
        <v>0</v>
      </c>
      <c r="H14" s="8"/>
      <c r="I14" s="7"/>
      <c r="J14" s="8"/>
      <c r="K14" s="7"/>
      <c r="L14" s="136"/>
      <c r="M14" s="136"/>
      <c r="N14" s="169"/>
      <c r="O14" s="169"/>
    </row>
    <row r="15" spans="1:15">
      <c r="A15" s="75" t="s">
        <v>8</v>
      </c>
      <c r="B15" s="74"/>
      <c r="C15" s="7"/>
      <c r="D15" s="8"/>
      <c r="E15" s="7"/>
      <c r="F15" s="8"/>
      <c r="G15" s="9"/>
      <c r="H15" s="8"/>
      <c r="I15" s="189">
        <f>SUM(G13:G14)</f>
        <v>0</v>
      </c>
      <c r="J15" s="8"/>
      <c r="K15" s="7"/>
      <c r="L15" s="8"/>
      <c r="M15" s="7"/>
      <c r="N15" s="72"/>
      <c r="O15" s="72"/>
    </row>
    <row r="16" spans="1:15">
      <c r="A16" s="73" t="s">
        <v>17</v>
      </c>
      <c r="B16" s="74"/>
      <c r="C16" s="7" t="s">
        <v>73</v>
      </c>
      <c r="D16" s="8"/>
      <c r="E16" s="7"/>
      <c r="F16" s="8"/>
      <c r="G16" s="9"/>
      <c r="H16" s="8"/>
      <c r="I16" s="7"/>
      <c r="J16" s="8"/>
      <c r="K16" s="7"/>
      <c r="L16" s="8"/>
      <c r="M16" s="7"/>
      <c r="N16" s="72"/>
      <c r="O16" s="72"/>
    </row>
    <row r="17" spans="1:15">
      <c r="A17" s="73"/>
      <c r="B17" s="74"/>
      <c r="C17" s="7" t="s">
        <v>72</v>
      </c>
      <c r="D17" s="8"/>
      <c r="E17" s="7"/>
      <c r="F17" s="8"/>
      <c r="G17" s="191">
        <v>0</v>
      </c>
      <c r="H17" s="8"/>
      <c r="I17" s="7"/>
      <c r="J17" s="8"/>
      <c r="K17" s="7"/>
      <c r="L17" s="135"/>
      <c r="M17" s="135"/>
      <c r="N17" s="168"/>
      <c r="O17" s="170"/>
    </row>
    <row r="18" spans="1:15">
      <c r="A18" s="73"/>
      <c r="B18" s="74"/>
      <c r="C18" s="7" t="s">
        <v>71</v>
      </c>
      <c r="D18" s="8"/>
      <c r="E18" s="7"/>
      <c r="F18" s="8"/>
      <c r="G18" s="192">
        <v>0</v>
      </c>
      <c r="H18" s="8"/>
      <c r="I18" s="7"/>
      <c r="J18" s="8"/>
      <c r="K18" s="7"/>
      <c r="L18" s="136"/>
      <c r="M18" s="136"/>
      <c r="N18" s="169"/>
      <c r="O18" s="171"/>
    </row>
    <row r="19" spans="1:15">
      <c r="A19" s="73"/>
      <c r="B19" s="74"/>
      <c r="C19" s="7" t="s">
        <v>70</v>
      </c>
      <c r="D19" s="8"/>
      <c r="E19" s="7"/>
      <c r="F19" s="8"/>
      <c r="G19" s="192">
        <v>0</v>
      </c>
      <c r="H19" s="8"/>
      <c r="I19" s="7"/>
      <c r="J19" s="8"/>
      <c r="K19" s="7"/>
      <c r="L19" s="136"/>
      <c r="M19" s="136"/>
      <c r="N19" s="169"/>
      <c r="O19" s="171"/>
    </row>
    <row r="20" spans="1:15">
      <c r="A20" s="73"/>
      <c r="B20" s="74"/>
      <c r="C20" s="7" t="s">
        <v>69</v>
      </c>
      <c r="D20" s="8"/>
      <c r="E20" s="7"/>
      <c r="F20" s="8"/>
      <c r="G20" s="194">
        <v>0</v>
      </c>
      <c r="H20" s="8"/>
      <c r="I20" s="7"/>
      <c r="J20" s="8"/>
      <c r="K20" s="7"/>
      <c r="L20" s="136"/>
      <c r="M20" s="136"/>
      <c r="N20" s="169"/>
      <c r="O20" s="171"/>
    </row>
    <row r="21" spans="1:15">
      <c r="A21" s="73"/>
      <c r="B21" s="74"/>
      <c r="C21" s="7" t="s">
        <v>229</v>
      </c>
      <c r="D21" s="8"/>
      <c r="E21" s="7"/>
      <c r="F21" s="8"/>
      <c r="G21" s="194">
        <v>0</v>
      </c>
      <c r="H21" s="8"/>
      <c r="I21" s="7"/>
      <c r="J21" s="8"/>
      <c r="K21" s="7"/>
      <c r="L21" s="136"/>
      <c r="M21" s="136"/>
      <c r="N21" s="169"/>
      <c r="O21" s="171"/>
    </row>
    <row r="22" spans="1:15">
      <c r="A22" s="75" t="s">
        <v>8</v>
      </c>
      <c r="B22" s="74"/>
      <c r="C22" s="7"/>
      <c r="D22" s="8"/>
      <c r="E22" s="7"/>
      <c r="F22" s="8"/>
      <c r="G22" s="195"/>
      <c r="H22" s="8"/>
      <c r="I22" s="189">
        <f>SUM(G17:G21)</f>
        <v>0</v>
      </c>
      <c r="J22" s="8"/>
      <c r="K22" s="7"/>
      <c r="L22" s="8"/>
      <c r="M22" s="7"/>
      <c r="N22" s="72"/>
      <c r="O22" s="72"/>
    </row>
    <row r="23" spans="1:15" ht="15.75" thickBot="1">
      <c r="A23" s="73"/>
      <c r="B23" s="75" t="s">
        <v>68</v>
      </c>
      <c r="C23" s="7"/>
      <c r="D23" s="8"/>
      <c r="E23" s="7"/>
      <c r="F23" s="8"/>
      <c r="G23" s="9"/>
      <c r="H23" s="8"/>
      <c r="I23" s="7"/>
      <c r="J23" s="8"/>
      <c r="K23" s="196">
        <f>SUM(I11:I22)</f>
        <v>0</v>
      </c>
      <c r="L23" s="8"/>
      <c r="M23" s="7"/>
      <c r="N23" s="72"/>
      <c r="O23" s="72"/>
    </row>
    <row r="24" spans="1:15" ht="15.75" thickTop="1">
      <c r="A24" s="27" t="s">
        <v>67</v>
      </c>
      <c r="B24" s="74"/>
      <c r="C24" s="7"/>
      <c r="D24" s="8"/>
      <c r="E24" s="7"/>
      <c r="F24" s="8"/>
      <c r="G24" s="9"/>
      <c r="H24" s="8"/>
      <c r="I24" s="7"/>
      <c r="J24" s="8"/>
      <c r="K24" s="7"/>
      <c r="L24" s="8"/>
      <c r="M24" s="7"/>
      <c r="N24" s="72"/>
      <c r="O24" s="72"/>
    </row>
    <row r="25" spans="1:15">
      <c r="A25" s="73" t="s">
        <v>1</v>
      </c>
      <c r="B25" s="74"/>
      <c r="C25" s="7" t="s">
        <v>66</v>
      </c>
      <c r="D25" s="8"/>
      <c r="E25" s="7"/>
      <c r="F25" s="8"/>
      <c r="G25" s="191">
        <v>0</v>
      </c>
      <c r="H25" s="8"/>
      <c r="I25" s="7"/>
      <c r="J25" s="8"/>
      <c r="K25" s="7"/>
      <c r="L25" s="172"/>
      <c r="M25" s="172"/>
      <c r="N25" s="173"/>
      <c r="O25" s="173"/>
    </row>
    <row r="26" spans="1:15">
      <c r="A26" s="73" t="s">
        <v>0</v>
      </c>
      <c r="B26" s="74"/>
      <c r="C26" s="7" t="s">
        <v>65</v>
      </c>
      <c r="D26" s="8"/>
      <c r="E26" s="7"/>
      <c r="F26" s="8"/>
      <c r="G26" s="192">
        <v>0</v>
      </c>
      <c r="H26" s="8"/>
      <c r="I26" s="7"/>
      <c r="J26" s="8"/>
      <c r="K26" s="7"/>
      <c r="L26" s="174"/>
      <c r="M26" s="174"/>
      <c r="N26" s="175"/>
      <c r="O26" s="175"/>
    </row>
    <row r="27" spans="1:15">
      <c r="A27" s="73" t="s">
        <v>17</v>
      </c>
      <c r="B27" s="74"/>
      <c r="C27" s="7" t="s">
        <v>64</v>
      </c>
      <c r="D27" s="8"/>
      <c r="E27" s="7"/>
      <c r="F27" s="8"/>
      <c r="G27" s="192">
        <v>0</v>
      </c>
      <c r="H27" s="8"/>
      <c r="I27" s="7"/>
      <c r="J27" s="8"/>
      <c r="K27" s="7"/>
      <c r="L27" s="174"/>
      <c r="M27" s="174"/>
      <c r="N27" s="175"/>
      <c r="O27" s="175"/>
    </row>
    <row r="28" spans="1:15">
      <c r="A28" s="73" t="s">
        <v>15</v>
      </c>
      <c r="B28" s="74"/>
      <c r="C28" s="7" t="s">
        <v>63</v>
      </c>
      <c r="D28" s="8"/>
      <c r="E28" s="7"/>
      <c r="F28" s="8"/>
      <c r="G28" s="192">
        <v>0</v>
      </c>
      <c r="H28" s="8"/>
      <c r="I28" s="7"/>
      <c r="J28" s="8"/>
      <c r="K28" s="7"/>
      <c r="L28" s="174"/>
      <c r="M28" s="174"/>
      <c r="N28" s="175"/>
      <c r="O28" s="175"/>
    </row>
    <row r="29" spans="1:15">
      <c r="A29" s="73" t="s">
        <v>14</v>
      </c>
      <c r="B29" s="74"/>
      <c r="C29" s="7" t="s">
        <v>62</v>
      </c>
      <c r="D29" s="8"/>
      <c r="E29" s="7"/>
      <c r="F29" s="8"/>
      <c r="G29" s="192">
        <v>0</v>
      </c>
      <c r="H29" s="8"/>
      <c r="I29" s="7"/>
      <c r="J29" s="8"/>
      <c r="K29" s="7"/>
      <c r="L29" s="174"/>
      <c r="M29" s="174"/>
      <c r="N29" s="175"/>
      <c r="O29" s="175"/>
    </row>
    <row r="30" spans="1:15">
      <c r="A30" s="73" t="s">
        <v>12</v>
      </c>
      <c r="B30" s="74"/>
      <c r="C30" s="7" t="s">
        <v>61</v>
      </c>
      <c r="D30" s="8"/>
      <c r="E30" s="7"/>
      <c r="F30" s="8"/>
      <c r="G30" s="192">
        <v>0</v>
      </c>
      <c r="H30" s="8"/>
      <c r="I30" s="7"/>
      <c r="J30" s="8"/>
      <c r="K30" s="7"/>
      <c r="L30" s="174"/>
      <c r="M30" s="174"/>
      <c r="N30" s="175"/>
      <c r="O30" s="175"/>
    </row>
    <row r="31" spans="1:15">
      <c r="A31" s="73" t="s">
        <v>10</v>
      </c>
      <c r="B31" s="74"/>
      <c r="C31" s="7" t="s">
        <v>60</v>
      </c>
      <c r="D31" s="8"/>
      <c r="E31" s="7"/>
      <c r="F31" s="8"/>
      <c r="G31" s="192">
        <v>0</v>
      </c>
      <c r="H31" s="8"/>
      <c r="I31" s="7"/>
      <c r="J31" s="8"/>
      <c r="K31" s="7"/>
      <c r="L31" s="174"/>
      <c r="M31" s="174"/>
      <c r="N31" s="175"/>
      <c r="O31" s="175"/>
    </row>
    <row r="32" spans="1:15">
      <c r="A32" s="73" t="s">
        <v>59</v>
      </c>
      <c r="B32" s="76"/>
      <c r="C32" s="7" t="s">
        <v>58</v>
      </c>
      <c r="D32" s="8"/>
      <c r="E32" s="7"/>
      <c r="F32" s="8"/>
      <c r="G32" s="192">
        <v>0</v>
      </c>
      <c r="H32" s="8"/>
      <c r="I32" s="7"/>
      <c r="J32" s="8"/>
      <c r="K32" s="7"/>
      <c r="L32" s="174"/>
      <c r="M32" s="174"/>
      <c r="N32" s="175"/>
      <c r="O32" s="175"/>
    </row>
    <row r="33" spans="1:15">
      <c r="A33" s="73" t="s">
        <v>57</v>
      </c>
      <c r="B33" s="76"/>
      <c r="C33" s="7" t="s">
        <v>56</v>
      </c>
      <c r="D33" s="8"/>
      <c r="E33" s="7"/>
      <c r="F33" s="8"/>
      <c r="G33" s="192">
        <v>0</v>
      </c>
      <c r="H33" s="8"/>
      <c r="I33" s="7"/>
      <c r="J33" s="8"/>
      <c r="K33" s="7"/>
      <c r="L33" s="174"/>
      <c r="M33" s="174"/>
      <c r="N33" s="175"/>
      <c r="O33" s="175"/>
    </row>
    <row r="34" spans="1:15">
      <c r="A34" s="73" t="s">
        <v>55</v>
      </c>
      <c r="B34" s="76"/>
      <c r="C34" s="7" t="s">
        <v>54</v>
      </c>
      <c r="D34" s="8"/>
      <c r="E34" s="7"/>
      <c r="F34" s="8"/>
      <c r="G34" s="192">
        <v>0</v>
      </c>
      <c r="H34" s="8"/>
      <c r="I34" s="7"/>
      <c r="J34" s="8"/>
      <c r="K34" s="7"/>
      <c r="L34" s="174"/>
      <c r="M34" s="174"/>
      <c r="N34" s="175"/>
      <c r="O34" s="175"/>
    </row>
    <row r="35" spans="1:15">
      <c r="A35" s="73" t="s">
        <v>53</v>
      </c>
      <c r="B35" s="76"/>
      <c r="C35" s="7" t="s">
        <v>52</v>
      </c>
      <c r="D35" s="8"/>
      <c r="E35" s="7"/>
      <c r="F35" s="8"/>
      <c r="G35" s="192">
        <v>0</v>
      </c>
      <c r="H35" s="8"/>
      <c r="I35" s="7"/>
      <c r="J35" s="8"/>
      <c r="K35" s="7"/>
      <c r="L35" s="174"/>
      <c r="M35" s="174"/>
      <c r="N35" s="175"/>
      <c r="O35" s="175"/>
    </row>
    <row r="36" spans="1:15">
      <c r="A36" s="73" t="s">
        <v>51</v>
      </c>
      <c r="B36" s="76"/>
      <c r="C36" s="7" t="s">
        <v>50</v>
      </c>
      <c r="D36" s="8"/>
      <c r="E36" s="7"/>
      <c r="F36" s="8"/>
      <c r="G36" s="192">
        <v>0</v>
      </c>
      <c r="H36" s="8"/>
      <c r="I36" s="7"/>
      <c r="J36" s="8"/>
      <c r="K36" s="7"/>
      <c r="L36" s="174"/>
      <c r="M36" s="174"/>
      <c r="N36" s="175"/>
      <c r="O36" s="175"/>
    </row>
    <row r="37" spans="1:15">
      <c r="A37" s="73" t="s">
        <v>49</v>
      </c>
      <c r="B37" s="8"/>
      <c r="C37" s="7" t="s">
        <v>48</v>
      </c>
      <c r="D37" s="8"/>
      <c r="E37" s="7"/>
      <c r="F37" s="8"/>
      <c r="G37" s="192">
        <v>0</v>
      </c>
      <c r="H37" s="8"/>
      <c r="I37" s="7"/>
      <c r="J37" s="8"/>
      <c r="K37" s="7"/>
      <c r="L37" s="174"/>
      <c r="M37" s="174"/>
      <c r="N37" s="175"/>
      <c r="O37" s="175"/>
    </row>
    <row r="38" spans="1:15">
      <c r="A38" s="73" t="s">
        <v>47</v>
      </c>
      <c r="B38" s="8"/>
      <c r="C38" s="7" t="s">
        <v>46</v>
      </c>
      <c r="D38" s="8"/>
      <c r="E38" s="7"/>
      <c r="F38" s="8"/>
      <c r="G38" s="192">
        <v>0</v>
      </c>
      <c r="H38" s="8"/>
      <c r="I38" s="7"/>
      <c r="J38" s="8"/>
      <c r="K38" s="7"/>
      <c r="L38" s="174"/>
      <c r="M38" s="174"/>
      <c r="N38" s="175"/>
      <c r="O38" s="175"/>
    </row>
    <row r="39" spans="1:15">
      <c r="A39" s="73" t="s">
        <v>45</v>
      </c>
      <c r="B39" s="8"/>
      <c r="C39" s="7" t="s">
        <v>44</v>
      </c>
      <c r="D39" s="8"/>
      <c r="E39" s="7"/>
      <c r="F39" s="8"/>
      <c r="G39" s="192">
        <v>0</v>
      </c>
      <c r="H39" s="8"/>
      <c r="I39" s="7"/>
      <c r="J39" s="8"/>
      <c r="K39" s="7"/>
      <c r="L39" s="174"/>
      <c r="M39" s="174"/>
      <c r="N39" s="175"/>
      <c r="O39" s="175"/>
    </row>
    <row r="40" spans="1:15">
      <c r="A40" s="73" t="s">
        <v>43</v>
      </c>
      <c r="B40" s="8"/>
      <c r="C40" s="7" t="s">
        <v>42</v>
      </c>
      <c r="D40" s="8"/>
      <c r="E40" s="7"/>
      <c r="F40" s="8"/>
      <c r="G40" s="192">
        <v>0</v>
      </c>
      <c r="H40" s="8"/>
      <c r="I40" s="7"/>
      <c r="J40" s="8"/>
      <c r="K40" s="7"/>
      <c r="L40" s="174"/>
      <c r="M40" s="174"/>
      <c r="N40" s="175"/>
      <c r="O40" s="175"/>
    </row>
    <row r="41" spans="1:15">
      <c r="A41" s="73" t="s">
        <v>41</v>
      </c>
      <c r="B41" s="8"/>
      <c r="C41" s="7" t="s">
        <v>40</v>
      </c>
      <c r="D41" s="8"/>
      <c r="E41" s="7"/>
      <c r="F41" s="8"/>
      <c r="G41" s="192">
        <v>0</v>
      </c>
      <c r="H41" s="8"/>
      <c r="I41" s="7"/>
      <c r="J41" s="8"/>
      <c r="K41" s="7"/>
      <c r="L41" s="174"/>
      <c r="M41" s="174"/>
      <c r="N41" s="175"/>
      <c r="O41" s="175"/>
    </row>
    <row r="42" spans="1:15">
      <c r="A42" s="73" t="s">
        <v>39</v>
      </c>
      <c r="B42" s="8"/>
      <c r="C42" s="7" t="s">
        <v>38</v>
      </c>
      <c r="D42" s="8"/>
      <c r="E42" s="7"/>
      <c r="F42" s="8"/>
      <c r="G42" s="192">
        <v>0</v>
      </c>
      <c r="H42" s="8"/>
      <c r="I42" s="7"/>
      <c r="J42" s="8"/>
      <c r="K42" s="7"/>
      <c r="L42" s="174"/>
      <c r="M42" s="174"/>
      <c r="N42" s="175"/>
      <c r="O42" s="175"/>
    </row>
    <row r="43" spans="1:15">
      <c r="A43" s="73" t="s">
        <v>37</v>
      </c>
      <c r="B43" s="8"/>
      <c r="C43" s="7" t="s">
        <v>36</v>
      </c>
      <c r="D43" s="8"/>
      <c r="E43" s="7"/>
      <c r="F43" s="8"/>
      <c r="G43" s="192">
        <v>0</v>
      </c>
      <c r="H43" s="8"/>
      <c r="I43" s="7"/>
      <c r="J43" s="8"/>
      <c r="K43" s="7"/>
      <c r="L43" s="174"/>
      <c r="M43" s="174"/>
      <c r="N43" s="175"/>
      <c r="O43" s="175"/>
    </row>
    <row r="44" spans="1:15">
      <c r="A44" s="73" t="s">
        <v>35</v>
      </c>
      <c r="B44" s="8"/>
      <c r="C44" s="7" t="s">
        <v>34</v>
      </c>
      <c r="D44" s="8"/>
      <c r="E44" s="7"/>
      <c r="F44" s="8"/>
      <c r="G44" s="192">
        <v>0</v>
      </c>
      <c r="H44" s="8"/>
      <c r="I44" s="7"/>
      <c r="J44" s="8"/>
      <c r="K44" s="7"/>
      <c r="L44" s="174"/>
      <c r="M44" s="174"/>
      <c r="N44" s="175"/>
      <c r="O44" s="175"/>
    </row>
    <row r="45" spans="1:15">
      <c r="A45" s="73" t="s">
        <v>33</v>
      </c>
      <c r="B45" s="8"/>
      <c r="C45" s="7" t="s">
        <v>32</v>
      </c>
      <c r="D45" s="8"/>
      <c r="E45" s="7"/>
      <c r="F45" s="8"/>
      <c r="G45" s="192">
        <v>0</v>
      </c>
      <c r="H45" s="8"/>
      <c r="I45" s="7"/>
      <c r="J45" s="8"/>
      <c r="K45" s="9"/>
      <c r="L45" s="174"/>
      <c r="M45" s="174"/>
      <c r="N45" s="175"/>
      <c r="O45" s="175"/>
    </row>
    <row r="46" spans="1:15">
      <c r="A46" s="73" t="s">
        <v>31</v>
      </c>
      <c r="B46" s="8"/>
      <c r="C46" s="7" t="s">
        <v>273</v>
      </c>
      <c r="D46" s="8"/>
      <c r="E46" s="7"/>
      <c r="F46" s="8"/>
      <c r="G46" s="192">
        <v>0</v>
      </c>
      <c r="H46" s="8"/>
      <c r="I46" s="7"/>
      <c r="J46" s="8"/>
      <c r="K46" s="7"/>
      <c r="L46" s="174"/>
      <c r="M46" s="174"/>
      <c r="N46" s="175"/>
      <c r="O46" s="175"/>
    </row>
    <row r="47" spans="1:15">
      <c r="A47" s="75" t="s">
        <v>8</v>
      </c>
      <c r="B47" s="8"/>
      <c r="C47" s="7"/>
      <c r="D47" s="8"/>
      <c r="E47" s="7"/>
      <c r="F47" s="8"/>
      <c r="G47" s="9"/>
      <c r="H47" s="8"/>
      <c r="I47" s="189">
        <f>SUM(G25:G46)</f>
        <v>0</v>
      </c>
      <c r="J47" s="8"/>
      <c r="K47" s="7"/>
      <c r="L47" s="8"/>
      <c r="M47" s="7"/>
      <c r="N47" s="72"/>
      <c r="O47" s="72"/>
    </row>
    <row r="48" spans="1:15">
      <c r="A48" s="27" t="s">
        <v>30</v>
      </c>
      <c r="B48" s="8"/>
      <c r="C48" s="7"/>
      <c r="D48" s="8"/>
      <c r="E48" s="7"/>
      <c r="F48" s="8"/>
      <c r="G48" s="9"/>
      <c r="H48" s="8"/>
      <c r="I48" s="7"/>
      <c r="J48" s="8"/>
      <c r="K48" s="7"/>
      <c r="L48" s="8"/>
      <c r="M48" s="7"/>
      <c r="N48" s="72"/>
      <c r="O48" s="72"/>
    </row>
    <row r="49" spans="1:15">
      <c r="A49" s="73" t="s">
        <v>1</v>
      </c>
      <c r="B49" s="8"/>
      <c r="C49" s="7" t="s">
        <v>29</v>
      </c>
      <c r="D49" s="8"/>
      <c r="E49" s="7"/>
      <c r="F49" s="8"/>
      <c r="G49" s="189">
        <f>I47+K23</f>
        <v>0</v>
      </c>
      <c r="H49" s="8"/>
      <c r="I49" s="7"/>
      <c r="J49" s="8"/>
      <c r="K49" s="7"/>
      <c r="L49" s="8"/>
      <c r="M49" s="7"/>
      <c r="N49" s="72"/>
      <c r="O49" s="72"/>
    </row>
    <row r="50" spans="1:15">
      <c r="A50" s="73" t="s">
        <v>0</v>
      </c>
      <c r="B50" s="8"/>
      <c r="C50" s="7" t="s">
        <v>28</v>
      </c>
      <c r="D50" s="8"/>
      <c r="E50" s="7"/>
      <c r="F50" s="8"/>
      <c r="G50" s="192">
        <v>0</v>
      </c>
      <c r="H50" s="8"/>
      <c r="I50" s="7"/>
      <c r="J50" s="8"/>
      <c r="K50" s="7"/>
      <c r="L50" s="8"/>
      <c r="M50" s="7"/>
      <c r="N50" s="72"/>
      <c r="O50" s="72"/>
    </row>
    <row r="51" spans="1:15">
      <c r="A51" s="73" t="s">
        <v>17</v>
      </c>
      <c r="B51" s="8"/>
      <c r="C51" s="7" t="s">
        <v>27</v>
      </c>
      <c r="D51" s="8"/>
      <c r="E51" s="7"/>
      <c r="F51" s="8"/>
      <c r="G51" s="192">
        <v>0</v>
      </c>
      <c r="H51" s="8"/>
      <c r="I51" s="7"/>
      <c r="J51" s="8"/>
      <c r="K51" s="7"/>
      <c r="L51" s="8"/>
      <c r="M51" s="7"/>
      <c r="N51" s="72"/>
      <c r="O51" s="72"/>
    </row>
    <row r="52" spans="1:15">
      <c r="A52" s="73" t="s">
        <v>15</v>
      </c>
      <c r="B52" s="8"/>
      <c r="C52" s="7" t="s">
        <v>26</v>
      </c>
      <c r="D52" s="8"/>
      <c r="E52" s="7"/>
      <c r="F52" s="8"/>
      <c r="G52" s="190">
        <f>G81</f>
        <v>0</v>
      </c>
      <c r="H52" s="8"/>
      <c r="I52" s="7"/>
      <c r="J52" s="8"/>
      <c r="K52" s="7"/>
      <c r="L52" s="8"/>
      <c r="M52" s="7"/>
      <c r="N52" s="72"/>
      <c r="O52" s="72"/>
    </row>
    <row r="53" spans="1:15">
      <c r="A53" s="73" t="s">
        <v>14</v>
      </c>
      <c r="B53" s="8"/>
      <c r="C53" s="7" t="s">
        <v>3</v>
      </c>
      <c r="D53" s="8"/>
      <c r="E53" s="7"/>
      <c r="F53" s="8"/>
      <c r="G53" s="192">
        <v>0</v>
      </c>
      <c r="H53" s="8"/>
      <c r="I53" s="7"/>
      <c r="J53" s="8"/>
      <c r="K53" s="7"/>
      <c r="L53" s="8"/>
      <c r="M53" s="7"/>
      <c r="N53" s="72"/>
      <c r="O53" s="72"/>
    </row>
    <row r="54" spans="1:15">
      <c r="A54" s="75" t="s">
        <v>8</v>
      </c>
      <c r="B54" s="8"/>
      <c r="C54" s="7"/>
      <c r="D54" s="8"/>
      <c r="E54" s="7"/>
      <c r="F54" s="8"/>
      <c r="G54" s="9"/>
      <c r="H54" s="8"/>
      <c r="I54" s="189">
        <f>SUM(G49:G53)</f>
        <v>0</v>
      </c>
      <c r="J54" s="8"/>
      <c r="K54" s="7"/>
      <c r="L54" s="8"/>
      <c r="M54" s="7"/>
      <c r="N54" s="72"/>
      <c r="O54" s="72"/>
    </row>
    <row r="55" spans="1:15">
      <c r="A55" s="75" t="s">
        <v>25</v>
      </c>
      <c r="B55" s="8"/>
      <c r="C55" s="7"/>
      <c r="D55" s="8"/>
      <c r="E55" s="7"/>
      <c r="F55" s="8"/>
      <c r="G55" s="9"/>
      <c r="H55" s="8"/>
      <c r="I55" s="7"/>
      <c r="J55" s="8"/>
      <c r="K55" s="189">
        <f>I54</f>
        <v>0</v>
      </c>
      <c r="L55" s="8"/>
      <c r="M55" s="7"/>
      <c r="N55" s="14"/>
      <c r="O55" s="151"/>
    </row>
    <row r="56" spans="1:15">
      <c r="A56" s="75"/>
      <c r="B56" s="8"/>
      <c r="C56" s="7"/>
      <c r="D56" s="8"/>
      <c r="E56" s="7"/>
      <c r="F56" s="8"/>
      <c r="G56" s="9"/>
      <c r="H56" s="8"/>
      <c r="I56" s="7"/>
      <c r="J56" s="8"/>
      <c r="K56" s="133"/>
      <c r="L56" s="8"/>
      <c r="M56" s="7"/>
      <c r="N56" s="77"/>
      <c r="O56" s="78" t="s">
        <v>24</v>
      </c>
    </row>
    <row r="57" spans="1:15">
      <c r="A57" s="27" t="s">
        <v>23</v>
      </c>
      <c r="B57" s="8"/>
      <c r="C57" s="7"/>
      <c r="D57" s="8"/>
      <c r="E57" s="7"/>
      <c r="F57" s="8"/>
      <c r="G57" s="9"/>
      <c r="H57" s="8"/>
      <c r="I57" s="79" t="s">
        <v>241</v>
      </c>
      <c r="J57" s="8"/>
      <c r="K57" s="79" t="s">
        <v>21</v>
      </c>
      <c r="L57" s="8"/>
      <c r="M57" s="7"/>
      <c r="N57" s="80" t="s">
        <v>20</v>
      </c>
      <c r="O57" s="81" t="s">
        <v>19</v>
      </c>
    </row>
    <row r="58" spans="1:15">
      <c r="A58" s="73" t="s">
        <v>1</v>
      </c>
      <c r="B58" s="8"/>
      <c r="C58" s="7" t="s">
        <v>295</v>
      </c>
      <c r="D58" s="8"/>
      <c r="E58" s="7"/>
      <c r="F58" s="8"/>
      <c r="G58" s="191">
        <v>0</v>
      </c>
      <c r="H58" s="176"/>
      <c r="I58" s="197"/>
      <c r="J58" s="8"/>
      <c r="K58" s="108" t="s">
        <v>16</v>
      </c>
      <c r="L58" s="8"/>
      <c r="M58" s="7"/>
      <c r="N58" s="177"/>
      <c r="O58" s="178">
        <v>360</v>
      </c>
    </row>
    <row r="59" spans="1:15">
      <c r="A59" s="73"/>
      <c r="B59" s="8" t="s">
        <v>195</v>
      </c>
      <c r="C59" s="181"/>
      <c r="D59" s="134"/>
      <c r="E59" s="181"/>
      <c r="F59" s="8"/>
      <c r="G59" s="191"/>
      <c r="H59" s="176"/>
      <c r="I59" s="197">
        <v>8000</v>
      </c>
      <c r="J59" s="8"/>
      <c r="K59" s="108"/>
      <c r="L59" s="8"/>
      <c r="M59" s="7"/>
      <c r="N59" s="179"/>
      <c r="O59" s="180"/>
    </row>
    <row r="60" spans="1:15">
      <c r="A60" s="73"/>
      <c r="B60" s="8" t="s">
        <v>196</v>
      </c>
      <c r="C60" s="181"/>
      <c r="D60" s="134"/>
      <c r="E60" s="181"/>
      <c r="F60" s="8"/>
      <c r="G60" s="191"/>
      <c r="H60" s="176"/>
      <c r="I60" s="197"/>
      <c r="J60" s="8"/>
      <c r="K60" s="108"/>
      <c r="L60" s="8"/>
      <c r="M60" s="7"/>
      <c r="N60" s="179"/>
      <c r="O60" s="180"/>
    </row>
    <row r="61" spans="1:15">
      <c r="A61" s="73"/>
      <c r="B61" s="8" t="s">
        <v>197</v>
      </c>
      <c r="C61" s="181"/>
      <c r="D61" s="134"/>
      <c r="E61" s="181"/>
      <c r="F61" s="8"/>
      <c r="G61" s="191"/>
      <c r="H61" s="176"/>
      <c r="I61" s="197"/>
      <c r="J61" s="8"/>
      <c r="K61" s="108"/>
      <c r="L61" s="8"/>
      <c r="M61" s="7"/>
      <c r="N61" s="179"/>
      <c r="O61" s="180"/>
    </row>
    <row r="62" spans="1:15">
      <c r="A62" s="73"/>
      <c r="B62" s="8" t="s">
        <v>236</v>
      </c>
      <c r="C62" s="181"/>
      <c r="D62" s="134"/>
      <c r="E62" s="181"/>
      <c r="F62" s="8"/>
      <c r="G62" s="191"/>
      <c r="H62" s="176"/>
      <c r="I62" s="197"/>
      <c r="J62" s="8"/>
      <c r="K62" s="108"/>
      <c r="L62" s="8"/>
      <c r="M62" s="7"/>
      <c r="N62" s="179"/>
      <c r="O62" s="180"/>
    </row>
    <row r="63" spans="1:15">
      <c r="A63" s="73"/>
      <c r="B63" s="8" t="s">
        <v>237</v>
      </c>
      <c r="C63" s="181"/>
      <c r="D63" s="134"/>
      <c r="E63" s="181"/>
      <c r="F63" s="8"/>
      <c r="G63" s="191"/>
      <c r="H63" s="176"/>
      <c r="I63" s="197"/>
      <c r="J63" s="8"/>
      <c r="K63" s="108"/>
      <c r="L63" s="8"/>
      <c r="M63" s="7"/>
      <c r="N63" s="179"/>
      <c r="O63" s="180"/>
    </row>
    <row r="64" spans="1:15">
      <c r="A64" s="73" t="s">
        <v>0</v>
      </c>
      <c r="B64" s="8"/>
      <c r="C64" s="7" t="s">
        <v>238</v>
      </c>
      <c r="D64" s="8"/>
      <c r="E64" s="7"/>
      <c r="F64" s="8"/>
      <c r="G64" s="192">
        <v>0</v>
      </c>
      <c r="H64" s="176"/>
      <c r="I64" s="197">
        <v>3500</v>
      </c>
      <c r="J64" s="8"/>
      <c r="K64" s="108" t="s">
        <v>18</v>
      </c>
      <c r="L64" s="8"/>
      <c r="M64" s="7"/>
      <c r="N64" s="179"/>
      <c r="O64" s="180">
        <v>360</v>
      </c>
    </row>
    <row r="65" spans="1:15">
      <c r="A65" s="73" t="s">
        <v>17</v>
      </c>
      <c r="B65" s="8"/>
      <c r="C65" s="7" t="s">
        <v>296</v>
      </c>
      <c r="D65" s="8"/>
      <c r="E65" s="7"/>
      <c r="F65" s="8"/>
      <c r="G65" s="192">
        <v>0</v>
      </c>
      <c r="H65" s="176"/>
      <c r="I65" s="197">
        <f>IF(O65=0,0,(PMT(N65/12,O65,-G65)*12))</f>
        <v>0</v>
      </c>
      <c r="J65" s="8"/>
      <c r="K65" s="108" t="s">
        <v>16</v>
      </c>
      <c r="L65" s="8"/>
      <c r="M65" s="7"/>
      <c r="N65" s="179"/>
      <c r="O65" s="180">
        <v>360</v>
      </c>
    </row>
    <row r="66" spans="1:15">
      <c r="A66" s="73"/>
      <c r="B66" s="8" t="s">
        <v>195</v>
      </c>
      <c r="C66" s="182"/>
      <c r="D66" s="134"/>
      <c r="E66" s="181"/>
      <c r="F66" s="8"/>
      <c r="G66" s="192">
        <v>0</v>
      </c>
      <c r="H66" s="176"/>
      <c r="I66" s="197">
        <f>IF(O66=0,0,(PMT(N66/12,O66,-G66)*12))</f>
        <v>0</v>
      </c>
      <c r="J66" s="8"/>
      <c r="K66" s="109"/>
      <c r="L66" s="8"/>
      <c r="M66" s="7"/>
      <c r="N66" s="179"/>
      <c r="O66" s="180"/>
    </row>
    <row r="67" spans="1:15">
      <c r="A67" s="73"/>
      <c r="B67" s="8" t="s">
        <v>196</v>
      </c>
      <c r="C67" s="182"/>
      <c r="D67" s="134"/>
      <c r="E67" s="181"/>
      <c r="F67" s="8"/>
      <c r="G67" s="192"/>
      <c r="H67" s="176"/>
      <c r="I67" s="197"/>
      <c r="J67" s="8"/>
      <c r="K67" s="109"/>
      <c r="L67" s="8"/>
      <c r="M67" s="7"/>
      <c r="N67" s="179"/>
      <c r="O67" s="180"/>
    </row>
    <row r="68" spans="1:15">
      <c r="A68" s="73"/>
      <c r="B68" s="8" t="s">
        <v>197</v>
      </c>
      <c r="C68" s="182"/>
      <c r="D68" s="134"/>
      <c r="E68" s="181"/>
      <c r="F68" s="8"/>
      <c r="G68" s="192"/>
      <c r="H68" s="176"/>
      <c r="I68" s="197"/>
      <c r="J68" s="8"/>
      <c r="K68" s="109"/>
      <c r="L68" s="8"/>
      <c r="M68" s="7"/>
      <c r="N68" s="179"/>
      <c r="O68" s="180"/>
    </row>
    <row r="69" spans="1:15">
      <c r="A69" s="73"/>
      <c r="B69" s="8" t="s">
        <v>236</v>
      </c>
      <c r="C69" s="182"/>
      <c r="D69" s="134"/>
      <c r="E69" s="181"/>
      <c r="F69" s="8"/>
      <c r="G69" s="192"/>
      <c r="H69" s="176"/>
      <c r="I69" s="197"/>
      <c r="J69" s="8"/>
      <c r="K69" s="109"/>
      <c r="L69" s="8"/>
      <c r="M69" s="7"/>
      <c r="N69" s="179"/>
      <c r="O69" s="180"/>
    </row>
    <row r="70" spans="1:15">
      <c r="A70" s="73"/>
      <c r="B70" s="8" t="s">
        <v>237</v>
      </c>
      <c r="C70" s="182"/>
      <c r="D70" s="134"/>
      <c r="E70" s="181"/>
      <c r="F70" s="8"/>
      <c r="G70" s="192"/>
      <c r="H70" s="176"/>
      <c r="I70" s="197"/>
      <c r="J70" s="8"/>
      <c r="K70" s="109"/>
      <c r="L70" s="8"/>
      <c r="M70" s="7"/>
      <c r="N70" s="179"/>
      <c r="O70" s="180"/>
    </row>
    <row r="71" spans="1:15">
      <c r="A71" s="73" t="s">
        <v>15</v>
      </c>
      <c r="B71" s="8"/>
      <c r="C71" s="7" t="s">
        <v>13</v>
      </c>
      <c r="D71" s="8"/>
      <c r="E71" s="7"/>
      <c r="F71" s="8"/>
      <c r="G71" s="192">
        <v>0</v>
      </c>
      <c r="H71" s="176"/>
      <c r="I71" s="149">
        <f>IF(O71=0,0,(PMT(N71/12,O71,-G71)*12))</f>
        <v>0</v>
      </c>
      <c r="J71" s="8"/>
      <c r="K71" s="22"/>
      <c r="L71" s="8"/>
      <c r="M71" s="7"/>
      <c r="N71" s="82"/>
      <c r="O71" s="83"/>
    </row>
    <row r="72" spans="1:15">
      <c r="A72" s="73" t="s">
        <v>14</v>
      </c>
      <c r="B72" s="8"/>
      <c r="C72" s="7" t="s">
        <v>11</v>
      </c>
      <c r="D72" s="8"/>
      <c r="E72" s="7"/>
      <c r="F72" s="8"/>
      <c r="G72" s="192">
        <v>0</v>
      </c>
      <c r="H72" s="176"/>
      <c r="I72" s="3"/>
      <c r="J72" s="8"/>
      <c r="K72" s="22"/>
      <c r="L72" s="8"/>
      <c r="M72" s="7"/>
      <c r="N72" s="82"/>
      <c r="O72" s="83"/>
    </row>
    <row r="73" spans="1:15">
      <c r="A73" s="73" t="s">
        <v>12</v>
      </c>
      <c r="B73" s="8"/>
      <c r="C73" s="7" t="s">
        <v>9</v>
      </c>
      <c r="D73" s="8"/>
      <c r="E73" s="7"/>
      <c r="F73" s="8"/>
      <c r="G73" s="192">
        <v>0</v>
      </c>
      <c r="H73" s="176"/>
      <c r="I73" s="3"/>
      <c r="J73" s="8"/>
      <c r="K73" s="150"/>
      <c r="L73" s="8"/>
      <c r="M73" s="7"/>
      <c r="N73" s="82"/>
      <c r="O73" s="83"/>
    </row>
    <row r="74" spans="1:15">
      <c r="A74" s="73"/>
      <c r="B74" s="8"/>
      <c r="C74" s="7"/>
      <c r="D74" s="8"/>
      <c r="E74" s="7"/>
      <c r="F74" s="8"/>
      <c r="G74" s="30"/>
      <c r="H74" s="8"/>
      <c r="I74" s="29"/>
      <c r="J74" s="8"/>
      <c r="K74" s="14"/>
      <c r="L74" s="8"/>
      <c r="M74" s="7"/>
      <c r="N74" s="82"/>
      <c r="O74" s="83"/>
    </row>
    <row r="75" spans="1:15">
      <c r="A75" s="75" t="s">
        <v>8</v>
      </c>
      <c r="B75" s="8"/>
      <c r="C75" s="7"/>
      <c r="D75" s="8"/>
      <c r="E75" s="7"/>
      <c r="F75" s="8"/>
      <c r="G75" s="9"/>
      <c r="H75" s="8"/>
      <c r="I75" s="189">
        <f>SUM(I58:I73)</f>
        <v>11500</v>
      </c>
      <c r="J75" s="8"/>
      <c r="K75" s="14"/>
      <c r="L75" s="8"/>
      <c r="M75" s="7"/>
      <c r="N75" s="82"/>
      <c r="O75" s="83"/>
    </row>
    <row r="76" spans="1:15" ht="15.75" thickBot="1">
      <c r="A76" s="75" t="s">
        <v>7</v>
      </c>
      <c r="B76" s="8"/>
      <c r="C76" s="7"/>
      <c r="D76" s="8"/>
      <c r="E76" s="7"/>
      <c r="F76" s="8"/>
      <c r="G76" s="9"/>
      <c r="H76" s="8"/>
      <c r="I76" s="7"/>
      <c r="J76" s="8"/>
      <c r="K76" s="7"/>
      <c r="L76" s="8"/>
      <c r="M76" s="196">
        <f>SUM(G58:G73)</f>
        <v>0</v>
      </c>
      <c r="N76" s="84"/>
      <c r="O76" s="85"/>
    </row>
    <row r="77" spans="1:15" ht="15.75" thickTop="1">
      <c r="A77" s="27" t="s">
        <v>6</v>
      </c>
      <c r="B77" s="8"/>
      <c r="C77" s="7"/>
      <c r="D77" s="8"/>
      <c r="E77" s="7"/>
      <c r="F77" s="8"/>
      <c r="G77" s="9"/>
      <c r="H77" s="8"/>
      <c r="I77" s="7"/>
      <c r="J77" s="8"/>
      <c r="K77" s="7"/>
      <c r="L77" s="8"/>
      <c r="M77" s="7"/>
      <c r="N77" s="72"/>
      <c r="O77" s="72"/>
    </row>
    <row r="78" spans="1:15">
      <c r="A78" s="7">
        <v>1</v>
      </c>
      <c r="B78" s="8"/>
      <c r="C78" s="7" t="s">
        <v>5</v>
      </c>
      <c r="D78" s="8"/>
      <c r="E78" s="7"/>
      <c r="F78" s="8"/>
      <c r="G78" s="198">
        <f>SUM(G49-G40-G41)*0.1</f>
        <v>0</v>
      </c>
      <c r="H78" s="8"/>
      <c r="I78" s="7"/>
      <c r="J78" s="8"/>
      <c r="K78" s="7"/>
      <c r="L78" s="8"/>
      <c r="M78" s="7"/>
      <c r="N78" s="72"/>
      <c r="O78" s="72"/>
    </row>
    <row r="79" spans="1:15">
      <c r="A79" s="7">
        <v>2</v>
      </c>
      <c r="B79" s="8"/>
      <c r="C79" s="7" t="s">
        <v>4</v>
      </c>
      <c r="D79" s="8"/>
      <c r="E79" s="7"/>
      <c r="F79" s="8"/>
      <c r="G79" s="198">
        <v>0</v>
      </c>
      <c r="H79" s="8"/>
      <c r="I79" s="7"/>
      <c r="J79" s="8"/>
      <c r="K79" s="7"/>
      <c r="L79" s="8"/>
      <c r="M79" s="7"/>
      <c r="N79" s="72"/>
      <c r="O79" s="72"/>
    </row>
    <row r="80" spans="1:15">
      <c r="A80" s="40">
        <v>3</v>
      </c>
      <c r="B80" s="8"/>
      <c r="C80" s="7" t="s">
        <v>3</v>
      </c>
      <c r="D80" s="8"/>
      <c r="E80" s="7"/>
      <c r="F80" s="8"/>
      <c r="G80" s="198">
        <v>0</v>
      </c>
      <c r="H80" s="8"/>
      <c r="I80" s="7"/>
      <c r="J80" s="8"/>
      <c r="K80" s="7"/>
      <c r="L80" s="8"/>
      <c r="M80" s="7"/>
      <c r="N80" s="72"/>
      <c r="O80" s="72"/>
    </row>
    <row r="81" spans="1:15">
      <c r="A81" s="10" t="s">
        <v>2</v>
      </c>
      <c r="B81" s="8"/>
      <c r="C81" s="7"/>
      <c r="D81" s="8"/>
      <c r="E81" s="7"/>
      <c r="F81" s="8"/>
      <c r="G81" s="189">
        <f>SUM(G78:G80)</f>
        <v>0</v>
      </c>
      <c r="H81" s="8"/>
      <c r="I81" s="7"/>
      <c r="J81" s="8"/>
      <c r="K81" s="7"/>
      <c r="L81" s="8"/>
      <c r="M81" s="7"/>
      <c r="N81" s="72"/>
      <c r="O81" s="72"/>
    </row>
  </sheetData>
  <sheetProtection password="B0F3" sheet="1" objects="1" scenarios="1"/>
  <pageMargins left="0.7" right="0.7" top="0.75" bottom="0.75" header="0.3" footer="0.3"/>
  <pageSetup scale="68" fitToHeight="0" orientation="portrait" r:id="rId1"/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workbookViewId="0">
      <selection activeCell="F12" activeCellId="3" sqref="F5:F6 F8 F10 F12:F13"/>
    </sheetView>
  </sheetViews>
  <sheetFormatPr defaultRowHeight="15"/>
  <cols>
    <col min="1" max="1" width="9.140625" style="1"/>
    <col min="2" max="2" width="22.42578125" style="1" customWidth="1"/>
    <col min="3" max="7" width="9.5703125" style="1" bestFit="1" customWidth="1"/>
    <col min="8" max="10" width="9.140625" style="1" customWidth="1"/>
    <col min="11" max="16384" width="9.140625" style="1"/>
  </cols>
  <sheetData>
    <row r="1" spans="1:10" ht="18">
      <c r="A1" s="140" t="s">
        <v>198</v>
      </c>
      <c r="B1" s="86"/>
      <c r="C1" s="86"/>
      <c r="D1" s="86"/>
      <c r="E1" s="86"/>
      <c r="F1" s="86"/>
      <c r="G1" s="86"/>
      <c r="H1" s="86"/>
      <c r="I1" s="86"/>
      <c r="J1" s="87"/>
    </row>
    <row r="2" spans="1:10">
      <c r="A2" s="141"/>
      <c r="B2" s="88"/>
      <c r="C2" s="88"/>
      <c r="D2" s="88"/>
      <c r="E2" s="88"/>
      <c r="F2" s="88"/>
      <c r="G2" s="88"/>
      <c r="H2" s="88"/>
      <c r="I2" s="88"/>
      <c r="J2" s="89"/>
    </row>
    <row r="3" spans="1:10" ht="15.75">
      <c r="A3" s="142" t="s">
        <v>94</v>
      </c>
      <c r="B3" s="8"/>
      <c r="C3" s="8"/>
      <c r="D3" s="8"/>
      <c r="E3" s="8"/>
      <c r="F3" s="30"/>
      <c r="G3" s="8"/>
      <c r="H3" s="8"/>
      <c r="I3" s="8"/>
      <c r="J3" s="89"/>
    </row>
    <row r="4" spans="1:10">
      <c r="A4" s="36"/>
      <c r="B4" s="8"/>
      <c r="C4" s="8"/>
      <c r="D4" s="8"/>
      <c r="E4" s="8"/>
      <c r="F4" s="30"/>
      <c r="G4" s="8"/>
      <c r="H4" s="8"/>
      <c r="I4" s="8"/>
      <c r="J4" s="89"/>
    </row>
    <row r="5" spans="1:10">
      <c r="A5" s="36"/>
      <c r="B5" s="152" t="s">
        <v>93</v>
      </c>
      <c r="C5" s="8"/>
      <c r="D5" s="8"/>
      <c r="E5" s="8"/>
      <c r="F5" s="189">
        <f>Income!$Q$22</f>
        <v>144000</v>
      </c>
      <c r="G5" s="8"/>
      <c r="H5" s="8"/>
      <c r="I5" s="8"/>
      <c r="J5" s="89"/>
    </row>
    <row r="6" spans="1:10">
      <c r="A6" s="36"/>
      <c r="B6" s="152" t="s">
        <v>92</v>
      </c>
      <c r="C6" s="8"/>
      <c r="D6" s="8"/>
      <c r="E6" s="8"/>
      <c r="F6" s="190">
        <f>Income!$Q$27</f>
        <v>600</v>
      </c>
      <c r="G6" s="8"/>
      <c r="H6" s="8"/>
      <c r="I6" s="8"/>
      <c r="J6" s="89"/>
    </row>
    <row r="7" spans="1:10">
      <c r="A7" s="36"/>
      <c r="B7" s="153" t="s">
        <v>91</v>
      </c>
      <c r="C7" s="8"/>
      <c r="D7" s="8"/>
      <c r="E7" s="8"/>
      <c r="F7" s="30"/>
      <c r="G7" s="8"/>
      <c r="H7" s="122">
        <f>SUM(F5:F6)</f>
        <v>144600</v>
      </c>
      <c r="I7" s="8"/>
      <c r="J7" s="89"/>
    </row>
    <row r="8" spans="1:10">
      <c r="A8" s="36"/>
      <c r="B8" s="152" t="s">
        <v>90</v>
      </c>
      <c r="C8" s="8"/>
      <c r="D8" s="8"/>
      <c r="E8" s="8"/>
      <c r="F8" s="189">
        <f>Income!$Q$34</f>
        <v>-7230</v>
      </c>
      <c r="G8" s="8"/>
      <c r="H8" s="8"/>
      <c r="I8" s="8"/>
      <c r="J8" s="89"/>
    </row>
    <row r="9" spans="1:10">
      <c r="A9" s="36"/>
      <c r="B9" s="153" t="s">
        <v>89</v>
      </c>
      <c r="C9" s="8"/>
      <c r="D9" s="8"/>
      <c r="E9" s="8"/>
      <c r="F9" s="30"/>
      <c r="G9" s="8"/>
      <c r="H9" s="122">
        <f>Income!$Q$36</f>
        <v>137370</v>
      </c>
      <c r="I9" s="8"/>
      <c r="J9" s="89"/>
    </row>
    <row r="10" spans="1:10">
      <c r="A10" s="36"/>
      <c r="B10" s="152" t="s">
        <v>88</v>
      </c>
      <c r="C10" s="8"/>
      <c r="D10" s="8"/>
      <c r="E10" s="8"/>
      <c r="F10" s="189">
        <f>Expenses!$K$61</f>
        <v>122800</v>
      </c>
      <c r="G10" s="8"/>
      <c r="H10" s="8"/>
      <c r="I10" s="8"/>
      <c r="J10" s="89"/>
    </row>
    <row r="11" spans="1:10">
      <c r="A11" s="36"/>
      <c r="B11" s="153" t="s">
        <v>87</v>
      </c>
      <c r="C11" s="8"/>
      <c r="D11" s="8"/>
      <c r="E11" s="8"/>
      <c r="F11" s="30"/>
      <c r="G11" s="8"/>
      <c r="H11" s="122">
        <f>SUM(H9-F10)</f>
        <v>14570</v>
      </c>
      <c r="I11" s="8"/>
      <c r="J11" s="89"/>
    </row>
    <row r="12" spans="1:10">
      <c r="A12" s="36"/>
      <c r="B12" s="152" t="s">
        <v>22</v>
      </c>
      <c r="C12" s="8"/>
      <c r="D12" s="8"/>
      <c r="E12" s="8"/>
      <c r="F12" s="189">
        <f>'Sources and Uses'!$I$75</f>
        <v>11500</v>
      </c>
      <c r="G12" s="8"/>
      <c r="H12" s="8"/>
      <c r="I12" s="8"/>
      <c r="J12" s="89"/>
    </row>
    <row r="13" spans="1:10">
      <c r="A13" s="36"/>
      <c r="B13" s="152" t="s">
        <v>243</v>
      </c>
      <c r="C13" s="8"/>
      <c r="D13" s="8"/>
      <c r="E13" s="8"/>
      <c r="F13" s="190">
        <f>H11-F12</f>
        <v>3070</v>
      </c>
      <c r="G13" s="8"/>
      <c r="H13" s="8"/>
      <c r="I13" s="8"/>
      <c r="J13" s="89"/>
    </row>
    <row r="14" spans="1:10">
      <c r="A14" s="36"/>
      <c r="B14" s="152" t="s">
        <v>242</v>
      </c>
      <c r="C14" s="8"/>
      <c r="D14" s="8"/>
      <c r="E14" s="8"/>
      <c r="F14" s="138">
        <f>F13/F10</f>
        <v>2.5000000000000001E-2</v>
      </c>
      <c r="G14" s="8"/>
      <c r="H14" s="8"/>
      <c r="I14" s="8"/>
      <c r="J14" s="89"/>
    </row>
    <row r="15" spans="1:10">
      <c r="A15" s="36"/>
      <c r="B15" s="153" t="s">
        <v>210</v>
      </c>
      <c r="C15" s="8"/>
      <c r="D15" s="8"/>
      <c r="E15" s="8"/>
      <c r="F15" s="137">
        <f>H11/F13</f>
        <v>4.7459283387622149</v>
      </c>
      <c r="G15" s="8"/>
      <c r="H15" s="8"/>
      <c r="I15" s="8"/>
      <c r="J15" s="89"/>
    </row>
    <row r="16" spans="1:10">
      <c r="A16" s="141"/>
      <c r="B16" s="88"/>
      <c r="C16" s="88"/>
      <c r="D16" s="88"/>
      <c r="E16" s="88"/>
      <c r="F16" s="88"/>
      <c r="G16" s="88"/>
      <c r="H16" s="88"/>
      <c r="I16" s="88"/>
      <c r="J16" s="89"/>
    </row>
    <row r="17" spans="1:10" ht="16.5" thickBot="1">
      <c r="A17" s="143" t="s">
        <v>228</v>
      </c>
      <c r="B17" s="88"/>
      <c r="C17" s="88"/>
      <c r="D17" s="88"/>
      <c r="E17" s="88"/>
      <c r="F17" s="88"/>
      <c r="G17" s="88"/>
      <c r="H17" s="88"/>
      <c r="I17" s="88"/>
      <c r="J17" s="89"/>
    </row>
    <row r="18" spans="1:10" ht="15.75">
      <c r="A18" s="144"/>
      <c r="B18" s="53"/>
      <c r="C18" s="54" t="s">
        <v>199</v>
      </c>
      <c r="D18" s="60"/>
      <c r="E18" s="61"/>
      <c r="F18" s="60"/>
      <c r="G18" s="62"/>
      <c r="H18" s="88"/>
      <c r="I18" s="88"/>
      <c r="J18" s="89"/>
    </row>
    <row r="19" spans="1:10" ht="15.75">
      <c r="A19" s="144"/>
      <c r="B19" s="63"/>
      <c r="C19" s="52" t="s">
        <v>200</v>
      </c>
      <c r="D19" s="52" t="s">
        <v>201</v>
      </c>
      <c r="E19" s="52" t="s">
        <v>202</v>
      </c>
      <c r="F19" s="52" t="s">
        <v>203</v>
      </c>
      <c r="G19" s="64" t="s">
        <v>204</v>
      </c>
      <c r="H19" s="88"/>
      <c r="I19" s="88"/>
      <c r="J19" s="89"/>
    </row>
    <row r="20" spans="1:10" ht="15.75">
      <c r="A20" s="144"/>
      <c r="B20" s="56" t="s">
        <v>205</v>
      </c>
      <c r="C20" s="185">
        <f>H9</f>
        <v>137370</v>
      </c>
      <c r="D20" s="186">
        <f>C20*(1+$E$50)</f>
        <v>140117.4</v>
      </c>
      <c r="E20" s="186">
        <f>D20*(1+$E$50)</f>
        <v>142919.74799999999</v>
      </c>
      <c r="F20" s="186">
        <f>E20*(1+$E$50)</f>
        <v>145778.14296</v>
      </c>
      <c r="G20" s="187">
        <f>F20*(1+$E$50)</f>
        <v>148693.7058192</v>
      </c>
      <c r="H20" s="88"/>
      <c r="I20" s="88"/>
      <c r="J20" s="89"/>
    </row>
    <row r="21" spans="1:10" ht="15.75">
      <c r="A21" s="144"/>
      <c r="B21" s="56" t="s">
        <v>206</v>
      </c>
      <c r="C21" s="185">
        <f>F10</f>
        <v>122800</v>
      </c>
      <c r="D21" s="186">
        <f>C21*(1+$E$51)</f>
        <v>126484</v>
      </c>
      <c r="E21" s="186">
        <f>D21*(1+$E$51)</f>
        <v>130278.52</v>
      </c>
      <c r="F21" s="186">
        <f>E21*(1+$E$51)</f>
        <v>134186.8756</v>
      </c>
      <c r="G21" s="187">
        <f>F21*(1+$E$51)</f>
        <v>138212.481868</v>
      </c>
      <c r="H21" s="88"/>
      <c r="I21" s="88"/>
      <c r="J21" s="89"/>
    </row>
    <row r="22" spans="1:10" ht="15.75">
      <c r="A22" s="144"/>
      <c r="B22" s="56" t="s">
        <v>207</v>
      </c>
      <c r="C22" s="185">
        <f>H11</f>
        <v>14570</v>
      </c>
      <c r="D22" s="185">
        <f>D20-D21</f>
        <v>13633.399999999994</v>
      </c>
      <c r="E22" s="185">
        <f>E20-E21</f>
        <v>12641.227999999988</v>
      </c>
      <c r="F22" s="185">
        <f>F20-F21</f>
        <v>11591.267359999998</v>
      </c>
      <c r="G22" s="188">
        <f>G20-G21</f>
        <v>10481.223951199994</v>
      </c>
      <c r="H22" s="88"/>
      <c r="I22" s="88"/>
      <c r="J22" s="89"/>
    </row>
    <row r="23" spans="1:10" ht="15.75">
      <c r="A23" s="144"/>
      <c r="B23" s="56" t="s">
        <v>208</v>
      </c>
      <c r="C23" s="185">
        <f>F12</f>
        <v>11500</v>
      </c>
      <c r="D23" s="185">
        <f>F12</f>
        <v>11500</v>
      </c>
      <c r="E23" s="185">
        <f>F12</f>
        <v>11500</v>
      </c>
      <c r="F23" s="185">
        <f>$F$12</f>
        <v>11500</v>
      </c>
      <c r="G23" s="188">
        <f>$F$12</f>
        <v>11500</v>
      </c>
      <c r="H23" s="88"/>
      <c r="I23" s="88"/>
      <c r="J23" s="89"/>
    </row>
    <row r="24" spans="1:10" ht="15.75">
      <c r="A24" s="144"/>
      <c r="B24" s="56" t="s">
        <v>209</v>
      </c>
      <c r="C24" s="185">
        <f>F13</f>
        <v>3070</v>
      </c>
      <c r="D24" s="185">
        <f>D22-D23</f>
        <v>2133.3999999999942</v>
      </c>
      <c r="E24" s="185">
        <f>E22-E23</f>
        <v>1141.2279999999882</v>
      </c>
      <c r="F24" s="185">
        <f>F22-F23</f>
        <v>91.267359999998007</v>
      </c>
      <c r="G24" s="188">
        <f>G22-G23</f>
        <v>-1018.7760488000058</v>
      </c>
      <c r="H24" s="88"/>
      <c r="I24" s="88"/>
      <c r="J24" s="89"/>
    </row>
    <row r="25" spans="1:10" ht="16.5" thickBot="1">
      <c r="A25" s="144"/>
      <c r="B25" s="57" t="s">
        <v>210</v>
      </c>
      <c r="C25" s="59">
        <f>C22/C23</f>
        <v>1.2669565217391305</v>
      </c>
      <c r="D25" s="59">
        <f t="shared" ref="D25:G25" si="0">D22/D23</f>
        <v>1.1855130434782604</v>
      </c>
      <c r="E25" s="59">
        <f t="shared" si="0"/>
        <v>1.0992372173913034</v>
      </c>
      <c r="F25" s="59">
        <f t="shared" si="0"/>
        <v>1.0079362921739128</v>
      </c>
      <c r="G25" s="59">
        <f t="shared" si="0"/>
        <v>0.91141077836521689</v>
      </c>
      <c r="H25" s="88"/>
      <c r="I25" s="88"/>
      <c r="J25" s="89"/>
    </row>
    <row r="26" spans="1:10" ht="16.5" thickBot="1">
      <c r="A26" s="144"/>
      <c r="B26" s="49"/>
      <c r="C26" s="49"/>
      <c r="D26" s="49"/>
      <c r="E26" s="49"/>
      <c r="F26" s="49"/>
      <c r="G26" s="49"/>
      <c r="H26" s="88"/>
      <c r="I26" s="88"/>
      <c r="J26" s="89"/>
    </row>
    <row r="27" spans="1:10" ht="15.75">
      <c r="A27" s="144"/>
      <c r="B27" s="53"/>
      <c r="C27" s="54" t="s">
        <v>211</v>
      </c>
      <c r="D27" s="54" t="s">
        <v>212</v>
      </c>
      <c r="E27" s="54" t="s">
        <v>213</v>
      </c>
      <c r="F27" s="54" t="s">
        <v>214</v>
      </c>
      <c r="G27" s="55" t="s">
        <v>215</v>
      </c>
      <c r="H27" s="88"/>
      <c r="I27" s="88"/>
      <c r="J27" s="89"/>
    </row>
    <row r="28" spans="1:10" ht="15.75">
      <c r="A28" s="144"/>
      <c r="B28" s="56" t="s">
        <v>205</v>
      </c>
      <c r="C28" s="186">
        <f>G20*(1+$E$50)</f>
        <v>151667.57993558401</v>
      </c>
      <c r="D28" s="186">
        <f>C28*(1+$E$50)</f>
        <v>154700.9315342957</v>
      </c>
      <c r="E28" s="186">
        <f>D28*(1+$E$50)</f>
        <v>157794.95016498162</v>
      </c>
      <c r="F28" s="186">
        <f>E28*(1+$E$50)</f>
        <v>160950.84916828125</v>
      </c>
      <c r="G28" s="187">
        <f>F28*(1+$E$50)</f>
        <v>164169.86615164689</v>
      </c>
      <c r="H28" s="88"/>
      <c r="I28" s="88"/>
      <c r="J28" s="89"/>
    </row>
    <row r="29" spans="1:10" ht="15.75">
      <c r="A29" s="144"/>
      <c r="B29" s="56" t="s">
        <v>206</v>
      </c>
      <c r="C29" s="186">
        <f>G21*(1+$E$51)</f>
        <v>142358.85632404001</v>
      </c>
      <c r="D29" s="186">
        <f>C29*(1+$E$51)</f>
        <v>146629.62201376123</v>
      </c>
      <c r="E29" s="186">
        <f>D29*(1+$E$51)</f>
        <v>151028.51067417406</v>
      </c>
      <c r="F29" s="186">
        <f>E29*(1+$E$51)</f>
        <v>155559.3659943993</v>
      </c>
      <c r="G29" s="187">
        <f>F29*(1+$E$51)</f>
        <v>160226.14697423129</v>
      </c>
      <c r="H29" s="88"/>
      <c r="I29" s="88"/>
      <c r="J29" s="89"/>
    </row>
    <row r="30" spans="1:10" ht="15.75">
      <c r="A30" s="144"/>
      <c r="B30" s="56" t="s">
        <v>207</v>
      </c>
      <c r="C30" s="185">
        <f>C28-C29</f>
        <v>9308.7236115440028</v>
      </c>
      <c r="D30" s="185">
        <f>D28-D29</f>
        <v>8071.3095205344725</v>
      </c>
      <c r="E30" s="185">
        <f>E28-E29</f>
        <v>6766.4394908075628</v>
      </c>
      <c r="F30" s="185">
        <f>F28-F29</f>
        <v>5391.4831738819485</v>
      </c>
      <c r="G30" s="188">
        <f>G28-G29</f>
        <v>3943.7191774155945</v>
      </c>
      <c r="H30" s="88"/>
      <c r="I30" s="88"/>
      <c r="J30" s="89"/>
    </row>
    <row r="31" spans="1:10" ht="15.75">
      <c r="A31" s="144"/>
      <c r="B31" s="56" t="s">
        <v>208</v>
      </c>
      <c r="C31" s="185">
        <f t="shared" ref="C31:G31" si="1">$F$12</f>
        <v>11500</v>
      </c>
      <c r="D31" s="185">
        <f t="shared" si="1"/>
        <v>11500</v>
      </c>
      <c r="E31" s="185">
        <f t="shared" si="1"/>
        <v>11500</v>
      </c>
      <c r="F31" s="185">
        <f t="shared" si="1"/>
        <v>11500</v>
      </c>
      <c r="G31" s="188">
        <f t="shared" si="1"/>
        <v>11500</v>
      </c>
      <c r="H31" s="88"/>
      <c r="I31" s="88"/>
      <c r="J31" s="89"/>
    </row>
    <row r="32" spans="1:10" ht="15.75">
      <c r="A32" s="144"/>
      <c r="B32" s="56" t="s">
        <v>209</v>
      </c>
      <c r="C32" s="185">
        <f>C30-C31</f>
        <v>-2191.2763884559972</v>
      </c>
      <c r="D32" s="185">
        <f>D30-D31</f>
        <v>-3428.6904794655275</v>
      </c>
      <c r="E32" s="185">
        <f>E30-E31</f>
        <v>-4733.5605091924372</v>
      </c>
      <c r="F32" s="185">
        <f>F30-F31</f>
        <v>-6108.5168261180515</v>
      </c>
      <c r="G32" s="188">
        <f>G30-G31</f>
        <v>-7556.2808225844055</v>
      </c>
      <c r="H32" s="88"/>
      <c r="I32" s="88"/>
      <c r="J32" s="89"/>
    </row>
    <row r="33" spans="1:10" ht="16.5" thickBot="1">
      <c r="A33" s="144"/>
      <c r="B33" s="57" t="s">
        <v>210</v>
      </c>
      <c r="C33" s="59">
        <f>C30/C31</f>
        <v>0.80945422709078285</v>
      </c>
      <c r="D33" s="59">
        <f t="shared" ref="D33:G33" si="2">D30/D31</f>
        <v>0.70185300178560628</v>
      </c>
      <c r="E33" s="59">
        <f t="shared" si="2"/>
        <v>0.58838604267891847</v>
      </c>
      <c r="F33" s="59">
        <f t="shared" si="2"/>
        <v>0.46882462381582163</v>
      </c>
      <c r="G33" s="59">
        <f t="shared" si="2"/>
        <v>0.34293210238396471</v>
      </c>
      <c r="H33" s="88"/>
      <c r="I33" s="88"/>
      <c r="J33" s="89"/>
    </row>
    <row r="34" spans="1:10" ht="16.5" thickBot="1">
      <c r="A34" s="144"/>
      <c r="B34" s="49"/>
      <c r="C34" s="49"/>
      <c r="D34" s="49"/>
      <c r="E34" s="49"/>
      <c r="F34" s="49"/>
      <c r="G34" s="49"/>
      <c r="H34" s="88"/>
      <c r="I34" s="88"/>
      <c r="J34" s="89"/>
    </row>
    <row r="35" spans="1:10" ht="15.75">
      <c r="A35" s="144"/>
      <c r="B35" s="53"/>
      <c r="C35" s="54" t="s">
        <v>216</v>
      </c>
      <c r="D35" s="54" t="s">
        <v>217</v>
      </c>
      <c r="E35" s="54" t="s">
        <v>218</v>
      </c>
      <c r="F35" s="54" t="s">
        <v>219</v>
      </c>
      <c r="G35" s="55" t="s">
        <v>220</v>
      </c>
      <c r="H35" s="88"/>
      <c r="I35" s="88"/>
      <c r="J35" s="89"/>
    </row>
    <row r="36" spans="1:10" ht="15.75">
      <c r="A36" s="144"/>
      <c r="B36" s="56" t="s">
        <v>205</v>
      </c>
      <c r="C36" s="186">
        <f>G28*(1+$E$50)</f>
        <v>167453.26347467981</v>
      </c>
      <c r="D36" s="186">
        <f>C36*(1+$E$50)</f>
        <v>170802.3287441734</v>
      </c>
      <c r="E36" s="186">
        <f>D36*(1+$E$50)</f>
        <v>174218.37531905688</v>
      </c>
      <c r="F36" s="186">
        <f>E36*(1+$E$50)</f>
        <v>177702.74282543804</v>
      </c>
      <c r="G36" s="187">
        <f>F36*(1+$E$50)</f>
        <v>181256.7976819468</v>
      </c>
      <c r="H36" s="88"/>
      <c r="I36" s="88"/>
      <c r="J36" s="89"/>
    </row>
    <row r="37" spans="1:10" ht="15.75">
      <c r="A37" s="144"/>
      <c r="B37" s="56" t="s">
        <v>206</v>
      </c>
      <c r="C37" s="186">
        <f>G29*(1+$E$51)</f>
        <v>165032.93138345823</v>
      </c>
      <c r="D37" s="186">
        <f>C37*(1+$E$51)</f>
        <v>169983.91932496199</v>
      </c>
      <c r="E37" s="186">
        <f>D37*(1+$E$51)</f>
        <v>175083.43690471086</v>
      </c>
      <c r="F37" s="186">
        <f>E37*(1+$E$51)</f>
        <v>180335.94001185219</v>
      </c>
      <c r="G37" s="187">
        <f>F37*(1+$E$51)</f>
        <v>185746.01821220777</v>
      </c>
      <c r="H37" s="88"/>
      <c r="I37" s="88"/>
      <c r="J37" s="89"/>
    </row>
    <row r="38" spans="1:10" ht="15.75">
      <c r="A38" s="144"/>
      <c r="B38" s="56" t="s">
        <v>207</v>
      </c>
      <c r="C38" s="185">
        <f>C36-C37</f>
        <v>2420.3320912215859</v>
      </c>
      <c r="D38" s="185">
        <f>D36-D37</f>
        <v>818.40941921141348</v>
      </c>
      <c r="E38" s="185">
        <f>E36-E37</f>
        <v>-865.06158565398073</v>
      </c>
      <c r="F38" s="185">
        <f>F36-F37</f>
        <v>-2633.1971864141524</v>
      </c>
      <c r="G38" s="188">
        <f>G36-G37</f>
        <v>-4489.2205302609655</v>
      </c>
      <c r="H38" s="88"/>
      <c r="I38" s="88"/>
      <c r="J38" s="89"/>
    </row>
    <row r="39" spans="1:10" ht="15.75">
      <c r="A39" s="144"/>
      <c r="B39" s="56" t="s">
        <v>208</v>
      </c>
      <c r="C39" s="185">
        <f t="shared" ref="C39:G39" si="3">$F$12</f>
        <v>11500</v>
      </c>
      <c r="D39" s="185">
        <f t="shared" si="3"/>
        <v>11500</v>
      </c>
      <c r="E39" s="185">
        <f t="shared" si="3"/>
        <v>11500</v>
      </c>
      <c r="F39" s="185">
        <f t="shared" si="3"/>
        <v>11500</v>
      </c>
      <c r="G39" s="188">
        <f t="shared" si="3"/>
        <v>11500</v>
      </c>
      <c r="H39" s="88"/>
      <c r="I39" s="88"/>
      <c r="J39" s="89"/>
    </row>
    <row r="40" spans="1:10" ht="15.75">
      <c r="A40" s="144"/>
      <c r="B40" s="56" t="s">
        <v>209</v>
      </c>
      <c r="C40" s="185">
        <f>C38-C39</f>
        <v>-9079.6679087784141</v>
      </c>
      <c r="D40" s="185">
        <f>D38-D39</f>
        <v>-10681.590580788587</v>
      </c>
      <c r="E40" s="185">
        <f>E38-E39</f>
        <v>-12365.061585653981</v>
      </c>
      <c r="F40" s="185">
        <f>F38-F39</f>
        <v>-14133.197186414152</v>
      </c>
      <c r="G40" s="188">
        <f>G38-G39</f>
        <v>-15989.220530260965</v>
      </c>
      <c r="H40" s="88"/>
      <c r="I40" s="88"/>
      <c r="J40" s="89"/>
    </row>
    <row r="41" spans="1:10" ht="16.5" thickBot="1">
      <c r="A41" s="144"/>
      <c r="B41" s="57" t="s">
        <v>210</v>
      </c>
      <c r="C41" s="58">
        <f>C38/C39</f>
        <v>0.21046366010622486</v>
      </c>
      <c r="D41" s="58">
        <f t="shared" ref="D41:G41" si="4">D38/D39</f>
        <v>7.1166036453166395E-2</v>
      </c>
      <c r="E41" s="58">
        <f t="shared" si="4"/>
        <v>-7.5222746578607017E-2</v>
      </c>
      <c r="F41" s="58">
        <f t="shared" si="4"/>
        <v>-0.22897366838383934</v>
      </c>
      <c r="G41" s="58">
        <f t="shared" si="4"/>
        <v>-0.39036700263138829</v>
      </c>
      <c r="H41" s="88"/>
      <c r="I41" s="88"/>
      <c r="J41" s="89"/>
    </row>
    <row r="42" spans="1:10" ht="16.5" thickBot="1">
      <c r="A42" s="144"/>
      <c r="B42" s="50"/>
      <c r="C42" s="51"/>
      <c r="D42" s="51"/>
      <c r="E42" s="51"/>
      <c r="F42" s="51"/>
      <c r="G42" s="51"/>
      <c r="H42" s="88"/>
      <c r="I42" s="88"/>
      <c r="J42" s="89"/>
    </row>
    <row r="43" spans="1:10" ht="15.75">
      <c r="A43" s="144"/>
      <c r="B43" s="65"/>
      <c r="C43" s="66" t="s">
        <v>223</v>
      </c>
      <c r="D43" s="66" t="s">
        <v>224</v>
      </c>
      <c r="E43" s="66" t="s">
        <v>225</v>
      </c>
      <c r="F43" s="66" t="s">
        <v>226</v>
      </c>
      <c r="G43" s="67" t="s">
        <v>227</v>
      </c>
      <c r="H43" s="88"/>
      <c r="I43" s="88"/>
      <c r="J43" s="89"/>
    </row>
    <row r="44" spans="1:10" ht="15.75">
      <c r="A44" s="144"/>
      <c r="B44" s="68" t="s">
        <v>205</v>
      </c>
      <c r="C44" s="185">
        <f>IF('Project Overview'!B15="New Construction",G36*(1+$E$50),"0")</f>
        <v>184881.93363558574</v>
      </c>
      <c r="D44" s="185">
        <f>C44*(1+$E$50)</f>
        <v>188579.57230829744</v>
      </c>
      <c r="E44" s="185">
        <f>D44*(1+$E$50)</f>
        <v>192351.1637544634</v>
      </c>
      <c r="F44" s="185">
        <f>E44*(1+$E$50)</f>
        <v>196198.18702955268</v>
      </c>
      <c r="G44" s="188">
        <f>F44*(1+$E$50)</f>
        <v>200122.15077014372</v>
      </c>
      <c r="H44" s="88"/>
      <c r="I44" s="88"/>
      <c r="J44" s="89"/>
    </row>
    <row r="45" spans="1:10" ht="15.75">
      <c r="A45" s="144"/>
      <c r="B45" s="68" t="s">
        <v>206</v>
      </c>
      <c r="C45" s="185">
        <f>IF('Project Overview'!B15="New Construction",G37*(1+$E$51),"0")</f>
        <v>191318.39875857401</v>
      </c>
      <c r="D45" s="185">
        <f>C45*(1+$E$51)</f>
        <v>197057.95072133123</v>
      </c>
      <c r="E45" s="185">
        <f>D45*(1+$E$50)</f>
        <v>200999.10973575787</v>
      </c>
      <c r="F45" s="185">
        <f>E45*(1+$E$51)</f>
        <v>207029.08302783061</v>
      </c>
      <c r="G45" s="188">
        <f>F45*(1+$E$51)</f>
        <v>213239.95551866552</v>
      </c>
      <c r="H45" s="88"/>
      <c r="I45" s="88"/>
      <c r="J45" s="89"/>
    </row>
    <row r="46" spans="1:10" ht="15.75">
      <c r="A46" s="144"/>
      <c r="B46" s="68" t="s">
        <v>207</v>
      </c>
      <c r="C46" s="185">
        <f>C44-C45</f>
        <v>-6436.4651229882729</v>
      </c>
      <c r="D46" s="185">
        <f>D44-D45</f>
        <v>-8478.3784130337881</v>
      </c>
      <c r="E46" s="185">
        <f>E44-E45</f>
        <v>-8647.9459812944697</v>
      </c>
      <c r="F46" s="185">
        <f>F44-F45</f>
        <v>-10830.895998277934</v>
      </c>
      <c r="G46" s="188">
        <f>G44-G45</f>
        <v>-13117.804748521798</v>
      </c>
      <c r="H46" s="88"/>
      <c r="I46" s="88"/>
      <c r="J46" s="89"/>
    </row>
    <row r="47" spans="1:10" ht="15.75">
      <c r="A47" s="144"/>
      <c r="B47" s="68" t="s">
        <v>208</v>
      </c>
      <c r="C47" s="185">
        <f>IF('Project Overview'!B15="New Construction",$F$12,"0")</f>
        <v>11500</v>
      </c>
      <c r="D47" s="185">
        <f>IF('Project Overview'!B15="New Construction",$F$12,"0")</f>
        <v>11500</v>
      </c>
      <c r="E47" s="185">
        <f>IF('Project Overview'!B15="New Construction",$F$12,"0")</f>
        <v>11500</v>
      </c>
      <c r="F47" s="185">
        <f>IF('Project Overview'!B15="New Construction",$F$12,"0")</f>
        <v>11500</v>
      </c>
      <c r="G47" s="188">
        <f>IF('Project Overview'!B15="New Construction",$F$12,"0")</f>
        <v>11500</v>
      </c>
      <c r="H47" s="88"/>
      <c r="I47" s="88"/>
      <c r="J47" s="89"/>
    </row>
    <row r="48" spans="1:10" ht="15.75">
      <c r="A48" s="144"/>
      <c r="B48" s="68" t="s">
        <v>209</v>
      </c>
      <c r="C48" s="185">
        <f>C46-C47</f>
        <v>-17936.465122988273</v>
      </c>
      <c r="D48" s="185">
        <f>D46-D47</f>
        <v>-19978.378413033788</v>
      </c>
      <c r="E48" s="185">
        <f>E46-E47</f>
        <v>-20147.94598129447</v>
      </c>
      <c r="F48" s="185">
        <f>F46-F47</f>
        <v>-22330.895998277934</v>
      </c>
      <c r="G48" s="188">
        <f>G46-G47</f>
        <v>-24617.804748521798</v>
      </c>
      <c r="H48" s="88"/>
      <c r="I48" s="88"/>
      <c r="J48" s="89"/>
    </row>
    <row r="49" spans="1:10" ht="16.5" thickBot="1">
      <c r="A49" s="144"/>
      <c r="B49" s="69" t="s">
        <v>210</v>
      </c>
      <c r="C49" s="58">
        <f>C46/C47</f>
        <v>-0.55969261939028458</v>
      </c>
      <c r="D49" s="58">
        <f t="shared" ref="D49:G49" si="5">D46/D47</f>
        <v>-0.73725029678554677</v>
      </c>
      <c r="E49" s="58">
        <f t="shared" si="5"/>
        <v>-0.75199530272125825</v>
      </c>
      <c r="F49" s="58">
        <f t="shared" si="5"/>
        <v>-0.94181704332851601</v>
      </c>
      <c r="G49" s="58">
        <f t="shared" si="5"/>
        <v>-1.140678673784504</v>
      </c>
      <c r="H49" s="88"/>
      <c r="I49" s="88"/>
      <c r="J49" s="89"/>
    </row>
    <row r="50" spans="1:10" ht="15.75">
      <c r="A50" s="144" t="s">
        <v>221</v>
      </c>
      <c r="B50" s="88"/>
      <c r="C50" s="49"/>
      <c r="D50" s="48"/>
      <c r="E50" s="139">
        <v>0.02</v>
      </c>
      <c r="F50" s="49"/>
      <c r="G50" s="49"/>
      <c r="H50" s="88"/>
      <c r="I50" s="88"/>
      <c r="J50" s="89"/>
    </row>
    <row r="51" spans="1:10" ht="15.75">
      <c r="A51" s="145" t="s">
        <v>222</v>
      </c>
      <c r="B51" s="90"/>
      <c r="C51" s="146"/>
      <c r="D51" s="147"/>
      <c r="E51" s="139">
        <v>0.03</v>
      </c>
      <c r="F51" s="146"/>
      <c r="G51" s="146"/>
      <c r="H51" s="90"/>
      <c r="I51" s="90"/>
      <c r="J51" s="91"/>
    </row>
  </sheetData>
  <sheetProtection password="B0F3" sheet="1" objects="1" scenarios="1"/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Instructions</vt:lpstr>
      <vt:lpstr>Project Overview</vt:lpstr>
      <vt:lpstr>Income</vt:lpstr>
      <vt:lpstr>Expenses</vt:lpstr>
      <vt:lpstr>Sources and Uses</vt:lpstr>
      <vt:lpstr>Operating Proforma</vt:lpstr>
      <vt:lpstr>Expenses!Print_Area</vt:lpstr>
      <vt:lpstr>Income!Print_Area</vt:lpstr>
      <vt:lpstr>'Operating Proforma'!Print_Area</vt:lpstr>
      <vt:lpstr>'Project Overview'!Print_Area</vt:lpstr>
      <vt:lpstr>'Sources and Uses'!Print_Area</vt:lpstr>
    </vt:vector>
  </TitlesOfParts>
  <Company>Virginia IT Infrastructure Partnership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B. Tate</dc:creator>
  <cp:lastModifiedBy>Luke B. Tate</cp:lastModifiedBy>
  <cp:lastPrinted>2012-08-28T15:44:12Z</cp:lastPrinted>
  <dcterms:created xsi:type="dcterms:W3CDTF">2012-08-22T16:22:24Z</dcterms:created>
  <dcterms:modified xsi:type="dcterms:W3CDTF">2012-08-28T15:57:59Z</dcterms:modified>
</cp:coreProperties>
</file>